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40" firstSheet="1" activeTab="1"/>
  </bookViews>
  <sheets>
    <sheet name="CAMPEONATO" sheetId="1" r:id="rId1"/>
    <sheet name="DORSAL" sheetId="2" r:id="rId2"/>
    <sheet name="HORARIO" sheetId="3" r:id="rId3"/>
    <sheet name="Grupo 1" sheetId="4" r:id="rId4"/>
    <sheet name="Grupo 2" sheetId="5" r:id="rId5"/>
    <sheet name="Grupo 3" sheetId="6" r:id="rId6"/>
    <sheet name="Grupo 4" sheetId="7" r:id="rId7"/>
    <sheet name="OPEN A" sheetId="8" r:id="rId8"/>
    <sheet name="Cuadro 32" sheetId="9" r:id="rId9"/>
    <sheet name="PUNTOS EQUIPOS" sheetId="10" r:id="rId10"/>
  </sheets>
  <definedNames>
    <definedName name="_xlnm.Print_Area" localSheetId="8">'Cuadro 32'!$A$1:$P$68</definedName>
    <definedName name="_xlnm.Print_Area" localSheetId="1">'DORSAL'!$A$1:$E$78</definedName>
    <definedName name="_xlnm.Print_Area" localSheetId="4">'Grupo 2'!$A$1:$L$46</definedName>
    <definedName name="_xlnm.Print_Area" localSheetId="5">'Grupo 3'!$A$1:$L$46</definedName>
    <definedName name="_xlnm.Print_Area" localSheetId="6">'Grupo 4'!$A$1:$L$46</definedName>
    <definedName name="_xlnm.Print_Area" localSheetId="2">'HORARIO'!$A$1:$N$18</definedName>
    <definedName name="_xlnm.Print_Area" localSheetId="7">'OPEN A'!$A$1:$K$69</definedName>
    <definedName name="_xlnm.Print_Titles" localSheetId="1">'DORSAL'!$1:$8</definedName>
  </definedNames>
  <calcPr fullCalcOnLoad="1"/>
</workbook>
</file>

<file path=xl/comments1.xml><?xml version="1.0" encoding="utf-8"?>
<comments xmlns="http://schemas.openxmlformats.org/spreadsheetml/2006/main">
  <authors>
    <author>argocd</author>
    <author>Txema</author>
  </authors>
  <commentList>
    <comment ref="A1" authorId="0">
      <text>
        <r>
          <rPr>
            <b/>
            <sz val="8"/>
            <rFont val="Tahoma"/>
            <family val="0"/>
          </rPr>
          <t>Txema:</t>
        </r>
        <r>
          <rPr>
            <sz val="8"/>
            <rFont val="Tahoma"/>
            <family val="0"/>
          </rPr>
          <t xml:space="preserve">
INSERTAR LOCAL DE JUEGO</t>
        </r>
      </text>
    </comment>
    <comment ref="G34" authorId="1">
      <text>
        <r>
          <rPr>
            <b/>
            <sz val="8"/>
            <rFont val="Tahoma"/>
            <family val="0"/>
          </rPr>
          <t>Txema:</t>
        </r>
        <r>
          <rPr>
            <sz val="8"/>
            <rFont val="Tahoma"/>
            <family val="0"/>
          </rPr>
          <t xml:space="preserve">
INSERTA FECHA</t>
        </r>
      </text>
    </comment>
    <comment ref="B16" authorId="1">
      <text>
        <r>
          <rPr>
            <b/>
            <sz val="8"/>
            <rFont val="Tahoma"/>
            <family val="0"/>
          </rPr>
          <t>Txema:</t>
        </r>
        <r>
          <rPr>
            <sz val="8"/>
            <rFont val="Tahoma"/>
            <family val="0"/>
          </rPr>
          <t xml:space="preserve">
INSERTAR NOMBRE DEL CAMPEONATO O COMPETICION</t>
        </r>
      </text>
    </comment>
  </commentList>
</comments>
</file>

<file path=xl/sharedStrings.xml><?xml version="1.0" encoding="utf-8"?>
<sst xmlns="http://schemas.openxmlformats.org/spreadsheetml/2006/main" count="328" uniqueCount="136">
  <si>
    <t>DORSAL</t>
  </si>
  <si>
    <t>NOMBRE</t>
  </si>
  <si>
    <t>Día</t>
  </si>
  <si>
    <t>Hora</t>
  </si>
  <si>
    <t>Mesa 1</t>
  </si>
  <si>
    <t>Mesa 2</t>
  </si>
  <si>
    <t>Mesa 3</t>
  </si>
  <si>
    <t>Mesa 4</t>
  </si>
  <si>
    <t>Mesa 5</t>
  </si>
  <si>
    <t>Mesa 6</t>
  </si>
  <si>
    <t>Mesa 7</t>
  </si>
  <si>
    <t>DESCANSO</t>
  </si>
  <si>
    <t>CAMPEÓN</t>
  </si>
  <si>
    <t>CLUB</t>
  </si>
  <si>
    <t>LOCAL DE JUEGO:</t>
  </si>
  <si>
    <t>FECHA:</t>
  </si>
  <si>
    <t>GRUPO:</t>
  </si>
  <si>
    <t>MESA Nº:</t>
  </si>
  <si>
    <t>HORA:</t>
  </si>
  <si>
    <t>JUGADORES</t>
  </si>
  <si>
    <t>Nº LICENCIA  D.N.I.</t>
  </si>
  <si>
    <t>CENTRO ESCOLAR</t>
  </si>
  <si>
    <t>RESULTADO</t>
  </si>
  <si>
    <t>GANADOR</t>
  </si>
  <si>
    <t>PUNTUACION</t>
  </si>
  <si>
    <t>JUEGOS G</t>
  </si>
  <si>
    <t>TANTOS</t>
  </si>
  <si>
    <t>CLASIFICACION</t>
  </si>
  <si>
    <t>PUNTOS</t>
  </si>
  <si>
    <t>INSCRIPCIONES</t>
  </si>
  <si>
    <t>Fecha:</t>
  </si>
  <si>
    <t>Celebrado en:</t>
  </si>
  <si>
    <t>Dorsal</t>
  </si>
  <si>
    <t>FINAL</t>
  </si>
  <si>
    <t>Arbitro</t>
  </si>
  <si>
    <t>ENTREGA DE TROFEOS</t>
  </si>
  <si>
    <t>CAMPEONATO</t>
  </si>
  <si>
    <t>Mesa 8</t>
  </si>
  <si>
    <t>Mesa 9</t>
  </si>
  <si>
    <t>Mesa 10</t>
  </si>
  <si>
    <t>Mesa 11</t>
  </si>
  <si>
    <t>Mesa 12</t>
  </si>
  <si>
    <t>TERCERO</t>
  </si>
  <si>
    <t>SONIA ETXEZARRETA</t>
  </si>
  <si>
    <t>GR1</t>
  </si>
  <si>
    <t>DAVID ALONSO</t>
  </si>
  <si>
    <t>MIHAI BODGAN CORBAN</t>
  </si>
  <si>
    <t>JOSE LUIS MORENO</t>
  </si>
  <si>
    <t>JORGE VENTURA</t>
  </si>
  <si>
    <t>ALEXANDER BORISOV</t>
  </si>
  <si>
    <t>JUAN MARI DE LA LINDE</t>
  </si>
  <si>
    <t>PASQUIER</t>
  </si>
  <si>
    <t>BALENCIAGA</t>
  </si>
  <si>
    <t>BIDASOA</t>
  </si>
  <si>
    <t>GEKA</t>
  </si>
  <si>
    <t>OYARZUN</t>
  </si>
  <si>
    <t>SPARBER</t>
  </si>
  <si>
    <t>IKER MARTINEZ</t>
  </si>
  <si>
    <t>ESTEBAN</t>
  </si>
  <si>
    <t>UNAI AUSAN</t>
  </si>
  <si>
    <t>IOACHIM IVU</t>
  </si>
  <si>
    <t>RAQUEL AMADOR</t>
  </si>
  <si>
    <t>UVESCO</t>
  </si>
  <si>
    <t>SERGIO RODRIGUEZ</t>
  </si>
  <si>
    <t>COSTI TECLA</t>
  </si>
  <si>
    <t>JESUS CABRERO</t>
  </si>
  <si>
    <t>IGOR CARRERA</t>
  </si>
  <si>
    <t>JOSE LUIS ARGAIN</t>
  </si>
  <si>
    <t>SOROXARTA</t>
  </si>
  <si>
    <t>CARLOS FERNANDEZ</t>
  </si>
  <si>
    <t>VICTOR SOTIR</t>
  </si>
  <si>
    <t>KEPA GONZALEZ</t>
  </si>
  <si>
    <t>JOSEMI TOLOSA</t>
  </si>
  <si>
    <t>ROBERTO SANCHEZ</t>
  </si>
  <si>
    <t>I.BIDASOA</t>
  </si>
  <si>
    <t>CARLOS FERNÁNDEZ</t>
  </si>
  <si>
    <t>P. OYARZUN</t>
  </si>
  <si>
    <t>JOSE LUIS  MORENO</t>
  </si>
  <si>
    <t>JESUS CABREOR</t>
  </si>
  <si>
    <t>JESUS CABERERO</t>
  </si>
  <si>
    <t>UNAI AUSAIN</t>
  </si>
  <si>
    <t>JESUS CABERRO</t>
  </si>
  <si>
    <t>BYE</t>
  </si>
  <si>
    <t>A. BALENCIAGA</t>
  </si>
  <si>
    <t>MIHAI BODGAN</t>
  </si>
  <si>
    <t>BLENCIAGA</t>
  </si>
  <si>
    <t>GRUPO</t>
  </si>
  <si>
    <t>CUADRO</t>
  </si>
  <si>
    <t>TOTAL</t>
  </si>
  <si>
    <t>Pasquier</t>
  </si>
  <si>
    <t>David Alonso</t>
  </si>
  <si>
    <t>12.5</t>
  </si>
  <si>
    <t>18.5</t>
  </si>
  <si>
    <t>Unai Ausan</t>
  </si>
  <si>
    <t>5.5</t>
  </si>
  <si>
    <t>8.5</t>
  </si>
  <si>
    <t>MAQUINARIA GEKA</t>
  </si>
  <si>
    <t>9.5</t>
  </si>
  <si>
    <t>11.5</t>
  </si>
  <si>
    <t>16.25</t>
  </si>
  <si>
    <t>1º</t>
  </si>
  <si>
    <t>IVU</t>
  </si>
  <si>
    <t>Maquinaria Geka</t>
  </si>
  <si>
    <t>4º</t>
  </si>
  <si>
    <t>7.5</t>
  </si>
  <si>
    <t>Uvesco</t>
  </si>
  <si>
    <t>14.25</t>
  </si>
  <si>
    <t>3º</t>
  </si>
  <si>
    <t>Soroxarta Servicios Gráficos</t>
  </si>
  <si>
    <t>8.75</t>
  </si>
  <si>
    <t>7º</t>
  </si>
  <si>
    <t>Balenciaga</t>
  </si>
  <si>
    <t>6.25</t>
  </si>
  <si>
    <t>8º</t>
  </si>
  <si>
    <t>SOROXARTA SERVICIOS GRAFICOS</t>
  </si>
  <si>
    <t>Pasteleria Oyarzun</t>
  </si>
  <si>
    <t>5º</t>
  </si>
  <si>
    <t>Instituto Bidasoa</t>
  </si>
  <si>
    <t>2º</t>
  </si>
  <si>
    <t>Constantin Tecla</t>
  </si>
  <si>
    <t>3.5</t>
  </si>
  <si>
    <t>.</t>
  </si>
  <si>
    <t>Sparber</t>
  </si>
  <si>
    <t>6º</t>
  </si>
  <si>
    <t>Victor Sotir</t>
  </si>
  <si>
    <t>Mihai Bogdan Corban</t>
  </si>
  <si>
    <t>PASTELERIA OYARZUN</t>
  </si>
  <si>
    <t>4.5</t>
  </si>
  <si>
    <t>14.5</t>
  </si>
  <si>
    <t>6.5</t>
  </si>
  <si>
    <t>INSTITUTO BIDASOA</t>
  </si>
  <si>
    <t>15.5</t>
  </si>
  <si>
    <t>2.5</t>
  </si>
  <si>
    <t>17.5</t>
  </si>
  <si>
    <t>ORDEN</t>
  </si>
  <si>
    <t>MEDIA EQUIPOS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</si>
</sst>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\º"/>
    <numFmt numFmtId="173" formatCode="d/m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_-* #,##0.00\ [$€]_-;\-* #,##0.00\ [$€]_-;_-* &quot;-&quot;??\ [$€]_-;_-@_-"/>
    <numFmt numFmtId="183" formatCode="d\-mmm\-yy"/>
    <numFmt numFmtId="184" formatCode="#,##0\ &quot;Pts&quot;"/>
    <numFmt numFmtId="185" formatCode="#,##0\ _p_t_a"/>
    <numFmt numFmtId="186" formatCode="#,##0\ &quot;pta&quot;"/>
    <numFmt numFmtId="187" formatCode="&quot;$&quot;#,##0;\-&quot;$&quot;#,##0"/>
    <numFmt numFmtId="188" formatCode="&quot;$&quot;#,##0;[Red]\-&quot;$&quot;#,##0"/>
    <numFmt numFmtId="189" formatCode="&quot;$&quot;#,##0.00;\-&quot;$&quot;#,##0.00"/>
    <numFmt numFmtId="190" formatCode="&quot;$&quot;#,##0.00;[Red]\-&quot;$&quot;#,##0.00"/>
    <numFmt numFmtId="191" formatCode="_-&quot;$&quot;* #,##0_-;\-&quot;$&quot;* #,##0_-;_-&quot;$&quot;* &quot;-&quot;_-;_-@_-"/>
    <numFmt numFmtId="192" formatCode="_-* #,##0_-;\-* #,##0_-;_-* &quot;-&quot;_-;_-@_-"/>
    <numFmt numFmtId="193" formatCode="_-&quot;$&quot;* #,##0.00_-;\-&quot;$&quot;* #,##0.00_-;_-&quot;$&quot;* &quot;-&quot;??_-;_-@_-"/>
    <numFmt numFmtId="194" formatCode="_-* #,##0.00_-;\-* #,##0.00_-;_-* &quot;-&quot;??_-;_-@_-"/>
    <numFmt numFmtId="195" formatCode="#\ ?/4"/>
    <numFmt numFmtId="196" formatCode="#\ ?/2"/>
    <numFmt numFmtId="197" formatCode="d\-mmm"/>
    <numFmt numFmtId="198" formatCode="_-* #,##0\ _P_t_a_-;\-* #,##0\ _P_t_a_-;_-* &quot;-&quot;\ _P_t_a_-;_-@_-"/>
    <numFmt numFmtId="199" formatCode="_-* #,##0.00\ _P_t_a_-;\-* #,##0.00\ _P_t_a_-;_-* &quot;-&quot;??\ _P_t_a_-;_-@_-"/>
    <numFmt numFmtId="200" formatCode="#,##0;\-#,##0"/>
    <numFmt numFmtId="201" formatCode="#,##0;[Red]\-#,##0"/>
    <numFmt numFmtId="202" formatCode="#,##0.00;\-#,##0.00"/>
    <numFmt numFmtId="203" formatCode="#,##0.00;[Red]\-#,##0.00"/>
    <numFmt numFmtId="204" formatCode="#,##0\ &quot;$&quot;;\-#,##0\ &quot;$&quot;"/>
    <numFmt numFmtId="205" formatCode="#,##0\ &quot;$&quot;;[Red]\-#,##0\ &quot;$&quot;"/>
    <numFmt numFmtId="206" formatCode="#,##0.00\ &quot;$&quot;;\-#,##0.00\ &quot;$&quot;"/>
    <numFmt numFmtId="207" formatCode="#,##0.00\ &quot;$&quot;;[Red]\-#,##0.00\ &quot;$&quot;"/>
    <numFmt numFmtId="208" formatCode="_-* #,##0\ &quot;$&quot;_-;\-* #,##0\ &quot;$&quot;_-;_-* &quot;-&quot;\ &quot;$&quot;_-;_-@_-"/>
    <numFmt numFmtId="209" formatCode="_-* #,##0\ _$_-;\-* #,##0\ _$_-;_-* &quot;-&quot;\ _$_-;_-@_-"/>
    <numFmt numFmtId="210" formatCode="_-* #,##0.00\ &quot;$&quot;_-;\-* #,##0.00\ &quot;$&quot;_-;_-* &quot;-&quot;??\ &quot;$&quot;_-;_-@_-"/>
    <numFmt numFmtId="211" formatCode="_-* #,##0.00\ _$_-;\-* #,##0.00\ _$_-;_-* &quot;-&quot;??\ _$_-;_-@_-"/>
    <numFmt numFmtId="212" formatCode="d/m/yy\ h:mm"/>
    <numFmt numFmtId="213" formatCode="dd\-mm\-yy"/>
    <numFmt numFmtId="214" formatCode="mmm\-yyyy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</numFmts>
  <fonts count="7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b/>
      <sz val="14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20"/>
      <name val="Arial"/>
      <family val="2"/>
    </font>
    <font>
      <sz val="12"/>
      <color indexed="9"/>
      <name val="Arial"/>
      <family val="2"/>
    </font>
    <font>
      <sz val="10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b/>
      <sz val="20"/>
      <name val="Calibri"/>
      <family val="2"/>
    </font>
    <font>
      <b/>
      <u val="single"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7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3C47D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hair"/>
    </border>
    <border>
      <left style="thin"/>
      <right style="double"/>
      <top style="thin"/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double"/>
      <right>
        <color indexed="63"/>
      </right>
      <top style="hair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18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0" fontId="0" fillId="33" borderId="11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6" fillId="34" borderId="20" xfId="0" applyFont="1" applyFill="1" applyBorder="1" applyAlignment="1">
      <alignment vertical="center"/>
    </xf>
    <xf numFmtId="0" fontId="6" fillId="34" borderId="21" xfId="0" applyFont="1" applyFill="1" applyBorder="1" applyAlignment="1">
      <alignment vertical="center"/>
    </xf>
    <xf numFmtId="0" fontId="6" fillId="34" borderId="22" xfId="0" applyFont="1" applyFill="1" applyBorder="1" applyAlignment="1">
      <alignment vertical="center"/>
    </xf>
    <xf numFmtId="13" fontId="6" fillId="0" borderId="0" xfId="0" applyNumberFormat="1" applyFont="1" applyAlignment="1">
      <alignment horizontal="center" vertical="center"/>
    </xf>
    <xf numFmtId="0" fontId="6" fillId="35" borderId="20" xfId="0" applyFont="1" applyFill="1" applyBorder="1" applyAlignment="1">
      <alignment vertical="center"/>
    </xf>
    <xf numFmtId="0" fontId="6" fillId="35" borderId="21" xfId="0" applyFont="1" applyFill="1" applyBorder="1" applyAlignment="1">
      <alignment vertical="center"/>
    </xf>
    <xf numFmtId="0" fontId="6" fillId="35" borderId="22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195" fontId="6" fillId="0" borderId="0" xfId="0" applyNumberFormat="1" applyFont="1" applyAlignment="1">
      <alignment horizontal="center" vertical="center"/>
    </xf>
    <xf numFmtId="196" fontId="6" fillId="0" borderId="0" xfId="0" applyNumberFormat="1" applyFont="1" applyAlignment="1">
      <alignment horizontal="center" vertical="center"/>
    </xf>
    <xf numFmtId="0" fontId="6" fillId="36" borderId="20" xfId="0" applyFont="1" applyFill="1" applyBorder="1" applyAlignment="1">
      <alignment vertical="center"/>
    </xf>
    <xf numFmtId="0" fontId="6" fillId="36" borderId="21" xfId="0" applyFont="1" applyFill="1" applyBorder="1" applyAlignment="1">
      <alignment vertical="center"/>
    </xf>
    <xf numFmtId="0" fontId="6" fillId="36" borderId="22" xfId="0" applyFont="1" applyFill="1" applyBorder="1" applyAlignment="1">
      <alignment vertical="center"/>
    </xf>
    <xf numFmtId="0" fontId="6" fillId="37" borderId="20" xfId="0" applyFont="1" applyFill="1" applyBorder="1" applyAlignment="1">
      <alignment vertical="center"/>
    </xf>
    <xf numFmtId="0" fontId="6" fillId="37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 wrapText="1"/>
    </xf>
    <xf numFmtId="0" fontId="11" fillId="0" borderId="1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horizontal="right"/>
    </xf>
    <xf numFmtId="15" fontId="17" fillId="0" borderId="0" xfId="0" applyNumberFormat="1" applyFont="1" applyAlignment="1">
      <alignment/>
    </xf>
    <xf numFmtId="0" fontId="21" fillId="0" borderId="0" xfId="0" applyFont="1" applyFill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15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/>
    </xf>
    <xf numFmtId="0" fontId="17" fillId="37" borderId="27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20" fontId="17" fillId="33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25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left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23" fillId="0" borderId="32" xfId="0" applyFont="1" applyBorder="1" applyAlignment="1">
      <alignment vertical="center"/>
    </xf>
    <xf numFmtId="0" fontId="17" fillId="0" borderId="32" xfId="0" applyFont="1" applyBorder="1" applyAlignment="1">
      <alignment/>
    </xf>
    <xf numFmtId="0" fontId="28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/>
    </xf>
    <xf numFmtId="0" fontId="23" fillId="0" borderId="13" xfId="0" applyFont="1" applyFill="1" applyBorder="1" applyAlignment="1">
      <alignment/>
    </xf>
    <xf numFmtId="0" fontId="17" fillId="0" borderId="35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left"/>
    </xf>
    <xf numFmtId="0" fontId="17" fillId="0" borderId="36" xfId="0" applyFont="1" applyBorder="1" applyAlignment="1">
      <alignment horizontal="center"/>
    </xf>
    <xf numFmtId="0" fontId="23" fillId="0" borderId="16" xfId="0" applyFont="1" applyFill="1" applyBorder="1" applyAlignment="1">
      <alignment/>
    </xf>
    <xf numFmtId="0" fontId="17" fillId="0" borderId="37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right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right"/>
    </xf>
    <xf numFmtId="0" fontId="17" fillId="0" borderId="31" xfId="0" applyFont="1" applyBorder="1" applyAlignment="1">
      <alignment/>
    </xf>
    <xf numFmtId="0" fontId="30" fillId="0" borderId="33" xfId="0" applyFont="1" applyBorder="1" applyAlignment="1">
      <alignment horizontal="center"/>
    </xf>
    <xf numFmtId="0" fontId="25" fillId="0" borderId="32" xfId="0" applyFont="1" applyBorder="1" applyAlignment="1">
      <alignment shrinkToFit="1"/>
    </xf>
    <xf numFmtId="0" fontId="25" fillId="0" borderId="42" xfId="0" applyFont="1" applyBorder="1" applyAlignment="1">
      <alignment horizontal="center" shrinkToFit="1"/>
    </xf>
    <xf numFmtId="0" fontId="17" fillId="0" borderId="43" xfId="0" applyFont="1" applyBorder="1" applyAlignment="1">
      <alignment shrinkToFit="1"/>
    </xf>
    <xf numFmtId="0" fontId="17" fillId="0" borderId="44" xfId="0" applyFont="1" applyBorder="1" applyAlignment="1">
      <alignment horizontal="center"/>
    </xf>
    <xf numFmtId="0" fontId="17" fillId="0" borderId="29" xfId="0" applyFont="1" applyBorder="1" applyAlignment="1">
      <alignment horizontal="left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23" fillId="0" borderId="47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7" fillId="0" borderId="48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15" fontId="23" fillId="0" borderId="52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/>
    </xf>
    <xf numFmtId="0" fontId="17" fillId="0" borderId="35" xfId="0" applyFont="1" applyBorder="1" applyAlignment="1">
      <alignment horizontal="center"/>
    </xf>
    <xf numFmtId="0" fontId="29" fillId="0" borderId="22" xfId="0" applyFont="1" applyBorder="1" applyAlignment="1">
      <alignment horizontal="left"/>
    </xf>
    <xf numFmtId="0" fontId="23" fillId="0" borderId="16" xfId="0" applyFont="1" applyBorder="1" applyAlignment="1">
      <alignment/>
    </xf>
    <xf numFmtId="0" fontId="17" fillId="0" borderId="37" xfId="0" applyFont="1" applyBorder="1" applyAlignment="1">
      <alignment horizontal="center"/>
    </xf>
    <xf numFmtId="0" fontId="29" fillId="0" borderId="22" xfId="0" applyFont="1" applyBorder="1" applyAlignment="1">
      <alignment horizontal="right"/>
    </xf>
    <xf numFmtId="0" fontId="17" fillId="0" borderId="53" xfId="0" applyFont="1" applyFill="1" applyBorder="1" applyAlignment="1">
      <alignment horizontal="center"/>
    </xf>
    <xf numFmtId="0" fontId="29" fillId="0" borderId="48" xfId="0" applyFont="1" applyFill="1" applyBorder="1" applyAlignment="1">
      <alignment horizontal="right"/>
    </xf>
    <xf numFmtId="0" fontId="23" fillId="0" borderId="20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3" fillId="0" borderId="41" xfId="0" applyFont="1" applyFill="1" applyBorder="1" applyAlignment="1">
      <alignment/>
    </xf>
    <xf numFmtId="0" fontId="29" fillId="0" borderId="50" xfId="0" applyFont="1" applyFill="1" applyBorder="1" applyAlignment="1">
      <alignment horizontal="right"/>
    </xf>
    <xf numFmtId="0" fontId="17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23" fillId="0" borderId="56" xfId="0" applyFont="1" applyBorder="1" applyAlignment="1">
      <alignment horizontal="left"/>
    </xf>
    <xf numFmtId="0" fontId="17" fillId="0" borderId="56" xfId="0" applyFont="1" applyBorder="1" applyAlignment="1">
      <alignment horizontal="left"/>
    </xf>
    <xf numFmtId="0" fontId="23" fillId="0" borderId="57" xfId="0" applyFont="1" applyBorder="1" applyAlignment="1">
      <alignment/>
    </xf>
    <xf numFmtId="0" fontId="17" fillId="0" borderId="57" xfId="0" applyFont="1" applyBorder="1" applyAlignment="1">
      <alignment/>
    </xf>
    <xf numFmtId="0" fontId="17" fillId="0" borderId="41" xfId="0" applyFont="1" applyBorder="1" applyAlignment="1">
      <alignment horizontal="center"/>
    </xf>
    <xf numFmtId="0" fontId="23" fillId="0" borderId="18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17" fillId="0" borderId="58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wrapText="1"/>
    </xf>
    <xf numFmtId="0" fontId="0" fillId="38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center" wrapText="1"/>
    </xf>
    <xf numFmtId="0" fontId="0" fillId="38" borderId="0" xfId="0" applyFont="1" applyFill="1" applyBorder="1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9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68" fillId="0" borderId="16" xfId="0" applyFont="1" applyBorder="1" applyAlignment="1">
      <alignment wrapText="1"/>
    </xf>
    <xf numFmtId="0" fontId="68" fillId="0" borderId="16" xfId="0" applyFont="1" applyBorder="1" applyAlignment="1">
      <alignment horizontal="center" wrapText="1"/>
    </xf>
    <xf numFmtId="0" fontId="69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17" fillId="37" borderId="59" xfId="0" applyFont="1" applyFill="1" applyBorder="1" applyAlignment="1">
      <alignment horizontal="center" vertical="center"/>
    </xf>
    <xf numFmtId="0" fontId="17" fillId="37" borderId="56" xfId="0" applyFont="1" applyFill="1" applyBorder="1" applyAlignment="1">
      <alignment horizontal="center" vertical="center"/>
    </xf>
    <xf numFmtId="49" fontId="17" fillId="37" borderId="59" xfId="0" applyNumberFormat="1" applyFont="1" applyFill="1" applyBorder="1" applyAlignment="1">
      <alignment horizontal="center" vertical="center"/>
    </xf>
    <xf numFmtId="49" fontId="17" fillId="37" borderId="56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60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2" fillId="0" borderId="62" xfId="0" applyFont="1" applyBorder="1" applyAlignment="1">
      <alignment horizontal="center" vertical="center"/>
    </xf>
    <xf numFmtId="0" fontId="17" fillId="0" borderId="6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64" xfId="0" applyFont="1" applyFill="1" applyBorder="1" applyAlignment="1">
      <alignment horizontal="center"/>
    </xf>
    <xf numFmtId="0" fontId="17" fillId="0" borderId="65" xfId="0" applyFont="1" applyFill="1" applyBorder="1" applyAlignment="1">
      <alignment horizontal="center"/>
    </xf>
    <xf numFmtId="0" fontId="17" fillId="0" borderId="66" xfId="0" applyFont="1" applyFill="1" applyBorder="1" applyAlignment="1">
      <alignment horizontal="center"/>
    </xf>
    <xf numFmtId="0" fontId="17" fillId="0" borderId="67" xfId="0" applyFont="1" applyFill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23" fillId="0" borderId="68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23" fillId="0" borderId="69" xfId="0" applyFont="1" applyBorder="1" applyAlignment="1">
      <alignment horizontal="left"/>
    </xf>
    <xf numFmtId="0" fontId="17" fillId="0" borderId="70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17" fillId="0" borderId="6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72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23" fillId="0" borderId="42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7" fillId="0" borderId="75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76" xfId="0" applyFont="1" applyBorder="1" applyAlignment="1">
      <alignment horizontal="center"/>
    </xf>
    <xf numFmtId="0" fontId="17" fillId="0" borderId="77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78" xfId="0" applyFont="1" applyBorder="1" applyAlignment="1">
      <alignment horizontal="center"/>
    </xf>
    <xf numFmtId="0" fontId="23" fillId="0" borderId="7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23" fillId="0" borderId="6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/>
    </xf>
    <xf numFmtId="0" fontId="19" fillId="0" borderId="80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right" vertical="center"/>
    </xf>
    <xf numFmtId="0" fontId="23" fillId="0" borderId="24" xfId="0" applyFont="1" applyBorder="1" applyAlignment="1">
      <alignment horizontal="right" vertical="center"/>
    </xf>
    <xf numFmtId="0" fontId="24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3" fillId="0" borderId="23" xfId="0" applyFont="1" applyBorder="1" applyAlignment="1">
      <alignment horizontal="right" vertical="center"/>
    </xf>
    <xf numFmtId="20" fontId="27" fillId="0" borderId="24" xfId="0" applyNumberFormat="1" applyFont="1" applyBorder="1" applyAlignment="1">
      <alignment horizontal="center" vertical="center"/>
    </xf>
    <xf numFmtId="20" fontId="27" fillId="0" borderId="52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27" fillId="0" borderId="7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G35"/>
  <sheetViews>
    <sheetView showGridLines="0" zoomScale="75" zoomScaleNormal="75" zoomScalePageLayoutView="0" workbookViewId="0" topLeftCell="A1">
      <selection activeCell="G35" sqref="G35"/>
    </sheetView>
  </sheetViews>
  <sheetFormatPr defaultColWidth="11.421875" defaultRowHeight="12.75"/>
  <cols>
    <col min="1" max="1" width="7.421875" style="0" customWidth="1"/>
    <col min="9" max="9" width="4.28125" style="0" customWidth="1"/>
  </cols>
  <sheetData>
    <row r="11" spans="2:7" ht="12.75">
      <c r="B11" s="76"/>
      <c r="C11" s="76"/>
      <c r="D11" s="76"/>
      <c r="E11" s="76"/>
      <c r="F11" s="76"/>
      <c r="G11" s="76"/>
    </row>
    <row r="12" spans="2:7" ht="12.75">
      <c r="B12" s="76"/>
      <c r="C12" s="76"/>
      <c r="D12" s="76"/>
      <c r="E12" s="76"/>
      <c r="F12" s="76"/>
      <c r="G12" s="76"/>
    </row>
    <row r="13" spans="2:7" ht="12.75">
      <c r="B13" s="76"/>
      <c r="C13" s="76"/>
      <c r="D13" s="76"/>
      <c r="E13" s="76"/>
      <c r="F13" s="76"/>
      <c r="G13" s="76"/>
    </row>
    <row r="14" spans="2:7" ht="12.75">
      <c r="B14" s="76"/>
      <c r="C14" s="76"/>
      <c r="D14" s="76"/>
      <c r="E14" s="76"/>
      <c r="F14" s="76"/>
      <c r="G14" s="76"/>
    </row>
    <row r="15" spans="2:7" ht="12.75">
      <c r="B15" s="76"/>
      <c r="C15" s="76"/>
      <c r="D15" s="76"/>
      <c r="E15" s="76"/>
      <c r="F15" s="76"/>
      <c r="G15" s="76"/>
    </row>
    <row r="16" spans="2:7" ht="12.75" customHeight="1">
      <c r="B16" s="180" t="s">
        <v>36</v>
      </c>
      <c r="C16" s="180"/>
      <c r="D16" s="180"/>
      <c r="E16" s="180"/>
      <c r="F16" s="180"/>
      <c r="G16" s="180"/>
    </row>
    <row r="17" spans="2:7" ht="12.75" customHeight="1">
      <c r="B17" s="180"/>
      <c r="C17" s="180"/>
      <c r="D17" s="180"/>
      <c r="E17" s="180"/>
      <c r="F17" s="180"/>
      <c r="G17" s="180"/>
    </row>
    <row r="18" spans="2:7" ht="12.75" customHeight="1">
      <c r="B18" s="180"/>
      <c r="C18" s="180"/>
      <c r="D18" s="180"/>
      <c r="E18" s="180"/>
      <c r="F18" s="180"/>
      <c r="G18" s="180"/>
    </row>
    <row r="19" spans="2:7" ht="12.75" customHeight="1">
      <c r="B19" s="180"/>
      <c r="C19" s="180"/>
      <c r="D19" s="180"/>
      <c r="E19" s="180"/>
      <c r="F19" s="180"/>
      <c r="G19" s="180"/>
    </row>
    <row r="20" spans="2:7" ht="12.75" customHeight="1">
      <c r="B20" s="77"/>
      <c r="C20" s="77"/>
      <c r="D20" s="77"/>
      <c r="E20" s="77"/>
      <c r="F20" s="77"/>
      <c r="G20" s="77"/>
    </row>
    <row r="21" spans="2:7" ht="12.75" customHeight="1">
      <c r="B21" s="181"/>
      <c r="C21" s="181"/>
      <c r="D21" s="181"/>
      <c r="E21" s="181"/>
      <c r="F21" s="181"/>
      <c r="G21" s="181"/>
    </row>
    <row r="22" spans="2:7" ht="12.75" customHeight="1">
      <c r="B22" s="181"/>
      <c r="C22" s="181"/>
      <c r="D22" s="181"/>
      <c r="E22" s="181"/>
      <c r="F22" s="181"/>
      <c r="G22" s="181"/>
    </row>
    <row r="23" spans="2:7" ht="12.75" customHeight="1">
      <c r="B23" s="181"/>
      <c r="C23" s="181"/>
      <c r="D23" s="181"/>
      <c r="E23" s="181"/>
      <c r="F23" s="181"/>
      <c r="G23" s="181"/>
    </row>
    <row r="24" spans="2:7" ht="12.75" customHeight="1">
      <c r="B24" s="181"/>
      <c r="C24" s="181"/>
      <c r="D24" s="181"/>
      <c r="E24" s="181"/>
      <c r="F24" s="181"/>
      <c r="G24" s="181"/>
    </row>
    <row r="25" spans="2:7" ht="12.75">
      <c r="B25" s="76"/>
      <c r="C25" s="76"/>
      <c r="D25" s="76"/>
      <c r="E25" s="76"/>
      <c r="F25" s="76"/>
      <c r="G25" s="76"/>
    </row>
    <row r="26" spans="2:7" ht="12.75">
      <c r="B26" s="76"/>
      <c r="C26" s="76"/>
      <c r="D26" s="76"/>
      <c r="E26" s="76"/>
      <c r="F26" s="76"/>
      <c r="G26" s="76"/>
    </row>
    <row r="27" spans="2:7" ht="12.75">
      <c r="B27" s="76"/>
      <c r="C27" s="76"/>
      <c r="D27" s="76"/>
      <c r="E27" s="76"/>
      <c r="F27" s="76"/>
      <c r="G27" s="76"/>
    </row>
    <row r="28" spans="2:7" ht="12.75">
      <c r="B28" s="76"/>
      <c r="C28" s="76"/>
      <c r="D28" s="76"/>
      <c r="E28" s="76"/>
      <c r="F28" s="76"/>
      <c r="G28" s="76"/>
    </row>
    <row r="29" spans="2:7" ht="12.75">
      <c r="B29" s="76"/>
      <c r="C29" s="76"/>
      <c r="D29" s="76"/>
      <c r="E29" s="76"/>
      <c r="F29" s="76"/>
      <c r="G29" s="76"/>
    </row>
    <row r="30" spans="2:7" ht="12.75">
      <c r="B30" s="76"/>
      <c r="C30" s="76"/>
      <c r="D30" s="76"/>
      <c r="E30" s="76"/>
      <c r="F30" s="76"/>
      <c r="G30" s="76"/>
    </row>
    <row r="31" spans="2:7" ht="12.75">
      <c r="B31" s="76"/>
      <c r="C31" s="76"/>
      <c r="D31" s="76"/>
      <c r="E31" s="76"/>
      <c r="F31" s="76"/>
      <c r="G31" s="76"/>
    </row>
    <row r="32" spans="2:7" ht="12.75">
      <c r="B32" s="76" t="s">
        <v>31</v>
      </c>
      <c r="C32" s="76"/>
      <c r="D32" s="76"/>
      <c r="E32" s="76"/>
      <c r="F32" s="76"/>
      <c r="G32" s="78" t="s">
        <v>30</v>
      </c>
    </row>
    <row r="33" spans="2:7" ht="12.75">
      <c r="B33" s="76"/>
      <c r="C33" s="76"/>
      <c r="D33" s="76"/>
      <c r="E33" s="76"/>
      <c r="F33" s="76"/>
      <c r="G33" s="76"/>
    </row>
    <row r="34" spans="2:7" ht="12.75">
      <c r="B34" s="76" t="s">
        <v>43</v>
      </c>
      <c r="C34" s="76"/>
      <c r="D34" s="76"/>
      <c r="E34" s="76"/>
      <c r="F34" s="76"/>
      <c r="G34" s="79">
        <v>43148</v>
      </c>
    </row>
    <row r="35" spans="2:7" ht="12.75">
      <c r="B35" s="76"/>
      <c r="C35" s="76"/>
      <c r="D35" s="76"/>
      <c r="E35" s="76"/>
      <c r="F35" s="76"/>
      <c r="G35" s="76"/>
    </row>
  </sheetData>
  <sheetProtection/>
  <mergeCells count="2">
    <mergeCell ref="B16:G19"/>
    <mergeCell ref="B21:G24"/>
  </mergeCells>
  <printOptions/>
  <pageMargins left="0.75" right="0.75" top="1" bottom="1" header="0" footer="0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F41" sqref="F41"/>
    </sheetView>
  </sheetViews>
  <sheetFormatPr defaultColWidth="11.421875" defaultRowHeight="12.75"/>
  <cols>
    <col min="1" max="1" width="11.00390625" style="159" customWidth="1"/>
    <col min="2" max="2" width="36.00390625" style="159" customWidth="1"/>
    <col min="3" max="3" width="24.28125" style="159" customWidth="1"/>
    <col min="4" max="4" width="10.140625" style="159" customWidth="1"/>
    <col min="5" max="5" width="12.8515625" style="159" customWidth="1"/>
    <col min="6" max="6" width="9.7109375" style="172" customWidth="1"/>
    <col min="7" max="15" width="42.140625" style="159" customWidth="1"/>
  </cols>
  <sheetData>
    <row r="1" spans="1:12" ht="14.25" customHeight="1">
      <c r="A1" s="160"/>
      <c r="B1" s="173"/>
      <c r="C1" s="173"/>
      <c r="D1" s="173" t="s">
        <v>86</v>
      </c>
      <c r="E1" s="173" t="s">
        <v>87</v>
      </c>
      <c r="F1" s="179" t="s">
        <v>88</v>
      </c>
      <c r="G1" s="160"/>
      <c r="H1" s="160"/>
      <c r="I1" s="160"/>
      <c r="J1" s="160"/>
      <c r="K1" s="160"/>
      <c r="L1" s="160"/>
    </row>
    <row r="2" spans="1:12" ht="14.25" customHeight="1">
      <c r="A2" s="161">
        <v>1</v>
      </c>
      <c r="B2" s="279" t="s">
        <v>89</v>
      </c>
      <c r="C2" s="160" t="s">
        <v>90</v>
      </c>
      <c r="D2" s="162" t="s">
        <v>91</v>
      </c>
      <c r="E2" s="162">
        <v>6</v>
      </c>
      <c r="F2" s="170" t="s">
        <v>92</v>
      </c>
      <c r="G2" s="160"/>
      <c r="L2" s="160"/>
    </row>
    <row r="3" spans="1:12" ht="14.25" customHeight="1">
      <c r="A3" s="161">
        <v>2</v>
      </c>
      <c r="B3" s="280"/>
      <c r="C3" s="173" t="s">
        <v>93</v>
      </c>
      <c r="D3" s="174" t="s">
        <v>94</v>
      </c>
      <c r="E3" s="174" t="s">
        <v>95</v>
      </c>
      <c r="F3" s="175">
        <v>14</v>
      </c>
      <c r="G3" s="160"/>
      <c r="L3" s="160"/>
    </row>
    <row r="4" spans="1:12" ht="14.25" customHeight="1">
      <c r="A4" s="161">
        <v>3</v>
      </c>
      <c r="B4" s="279" t="s">
        <v>96</v>
      </c>
      <c r="C4" s="160" t="s">
        <v>48</v>
      </c>
      <c r="D4" s="162" t="s">
        <v>97</v>
      </c>
      <c r="E4" s="162">
        <v>2</v>
      </c>
      <c r="F4" s="170" t="s">
        <v>98</v>
      </c>
      <c r="G4" s="160"/>
      <c r="L4" s="160"/>
    </row>
    <row r="5" spans="1:12" ht="14.25" customHeight="1">
      <c r="A5" s="161">
        <v>4</v>
      </c>
      <c r="B5" s="281"/>
      <c r="C5" s="160" t="s">
        <v>101</v>
      </c>
      <c r="D5" s="162">
        <v>4</v>
      </c>
      <c r="E5" s="162">
        <v>3</v>
      </c>
      <c r="F5" s="170">
        <v>7</v>
      </c>
      <c r="G5" s="160"/>
      <c r="L5" s="160"/>
    </row>
    <row r="6" spans="1:12" ht="14.25" customHeight="1">
      <c r="A6" s="161">
        <v>5</v>
      </c>
      <c r="B6" s="281"/>
      <c r="C6" s="173" t="s">
        <v>66</v>
      </c>
      <c r="D6" s="174" t="s">
        <v>95</v>
      </c>
      <c r="E6" s="174" t="s">
        <v>104</v>
      </c>
      <c r="F6" s="175">
        <v>16</v>
      </c>
      <c r="G6" s="160"/>
      <c r="L6" s="160"/>
    </row>
    <row r="7" spans="1:12" ht="14.25" customHeight="1">
      <c r="A7" s="161">
        <v>6</v>
      </c>
      <c r="B7" s="281" t="s">
        <v>62</v>
      </c>
      <c r="C7" s="160" t="s">
        <v>63</v>
      </c>
      <c r="D7" s="162">
        <v>10</v>
      </c>
      <c r="E7" s="162">
        <v>6</v>
      </c>
      <c r="F7" s="170">
        <v>16</v>
      </c>
      <c r="G7" s="160"/>
      <c r="L7" s="160"/>
    </row>
    <row r="8" spans="1:12" ht="14.25" customHeight="1">
      <c r="A8" s="161">
        <v>7</v>
      </c>
      <c r="B8" s="280"/>
      <c r="C8" s="173" t="s">
        <v>61</v>
      </c>
      <c r="D8" s="174">
        <v>7</v>
      </c>
      <c r="E8" s="174" t="s">
        <v>94</v>
      </c>
      <c r="F8" s="175" t="s">
        <v>91</v>
      </c>
      <c r="G8" s="160"/>
      <c r="L8" s="160"/>
    </row>
    <row r="9" spans="1:12" ht="14.25" customHeight="1">
      <c r="A9" s="161">
        <v>8</v>
      </c>
      <c r="B9" s="279" t="s">
        <v>114</v>
      </c>
      <c r="C9" s="160" t="s">
        <v>72</v>
      </c>
      <c r="D9" s="162">
        <v>7</v>
      </c>
      <c r="E9" s="162">
        <v>1</v>
      </c>
      <c r="F9" s="170">
        <v>8</v>
      </c>
      <c r="G9" s="160"/>
      <c r="L9" s="160"/>
    </row>
    <row r="10" spans="1:12" ht="14.25" customHeight="1">
      <c r="A10" s="161">
        <v>9</v>
      </c>
      <c r="B10" s="280"/>
      <c r="C10" s="173" t="s">
        <v>67</v>
      </c>
      <c r="D10" s="174" t="s">
        <v>95</v>
      </c>
      <c r="E10" s="174">
        <v>1</v>
      </c>
      <c r="F10" s="175" t="s">
        <v>97</v>
      </c>
      <c r="G10" s="160"/>
      <c r="L10" s="160"/>
    </row>
    <row r="11" spans="1:12" ht="14.25" customHeight="1">
      <c r="A11" s="161">
        <v>10</v>
      </c>
      <c r="B11" s="279" t="s">
        <v>52</v>
      </c>
      <c r="C11" s="160" t="s">
        <v>119</v>
      </c>
      <c r="D11" s="162">
        <v>4</v>
      </c>
      <c r="E11" s="162" t="s">
        <v>120</v>
      </c>
      <c r="F11" s="170" t="s">
        <v>104</v>
      </c>
      <c r="G11" s="160" t="s">
        <v>121</v>
      </c>
      <c r="L11" s="160"/>
    </row>
    <row r="12" spans="1:12" ht="14.25" customHeight="1">
      <c r="A12" s="161">
        <v>11</v>
      </c>
      <c r="B12" s="281"/>
      <c r="C12" s="160" t="s">
        <v>124</v>
      </c>
      <c r="D12" s="162" t="s">
        <v>94</v>
      </c>
      <c r="E12" s="162" t="s">
        <v>120</v>
      </c>
      <c r="F12" s="170">
        <v>9</v>
      </c>
      <c r="G12" s="160"/>
      <c r="H12" s="160"/>
      <c r="I12" s="160"/>
      <c r="J12" s="160"/>
      <c r="K12" s="160"/>
      <c r="L12" s="160"/>
    </row>
    <row r="13" spans="1:12" ht="14.25" customHeight="1">
      <c r="A13" s="161">
        <v>12</v>
      </c>
      <c r="B13" s="280"/>
      <c r="C13" s="173" t="s">
        <v>125</v>
      </c>
      <c r="D13" s="174">
        <v>8</v>
      </c>
      <c r="E13" s="174">
        <v>1</v>
      </c>
      <c r="F13" s="175">
        <v>9</v>
      </c>
      <c r="G13" s="160"/>
      <c r="H13" s="160"/>
      <c r="I13" s="160"/>
      <c r="J13" s="160"/>
      <c r="K13" s="160"/>
      <c r="L13" s="160"/>
    </row>
    <row r="14" spans="1:12" ht="14.25" customHeight="1">
      <c r="A14" s="161">
        <v>13</v>
      </c>
      <c r="B14" s="279" t="s">
        <v>126</v>
      </c>
      <c r="C14" s="160" t="s">
        <v>75</v>
      </c>
      <c r="D14" s="162">
        <v>10</v>
      </c>
      <c r="E14" s="162" t="s">
        <v>127</v>
      </c>
      <c r="F14" s="170" t="s">
        <v>128</v>
      </c>
      <c r="G14" s="160"/>
      <c r="H14" s="160"/>
      <c r="I14" s="160"/>
      <c r="J14" s="160"/>
      <c r="K14" s="160"/>
      <c r="L14" s="160"/>
    </row>
    <row r="15" spans="1:12" ht="14.25" customHeight="1">
      <c r="A15" s="161">
        <v>14</v>
      </c>
      <c r="B15" s="280"/>
      <c r="C15" s="173" t="s">
        <v>49</v>
      </c>
      <c r="D15" s="174" t="s">
        <v>129</v>
      </c>
      <c r="E15" s="174">
        <v>1</v>
      </c>
      <c r="F15" s="175" t="s">
        <v>104</v>
      </c>
      <c r="G15" s="160"/>
      <c r="H15" s="160"/>
      <c r="I15" s="160"/>
      <c r="J15" s="162"/>
      <c r="K15" s="160"/>
      <c r="L15" s="160"/>
    </row>
    <row r="16" spans="1:12" ht="14.25" customHeight="1">
      <c r="A16" s="161">
        <v>15</v>
      </c>
      <c r="B16" s="279" t="s">
        <v>130</v>
      </c>
      <c r="C16" s="160" t="s">
        <v>65</v>
      </c>
      <c r="D16" s="162">
        <v>7</v>
      </c>
      <c r="E16" s="162" t="s">
        <v>95</v>
      </c>
      <c r="F16" s="170" t="s">
        <v>131</v>
      </c>
      <c r="G16" s="160"/>
      <c r="H16" s="160"/>
      <c r="I16" s="160"/>
      <c r="J16" s="160"/>
      <c r="K16" s="160"/>
      <c r="L16" s="160"/>
    </row>
    <row r="17" spans="1:12" ht="14.25" customHeight="1">
      <c r="A17" s="161">
        <v>16</v>
      </c>
      <c r="B17" s="281"/>
      <c r="C17" s="163" t="s">
        <v>71</v>
      </c>
      <c r="D17" s="169" t="s">
        <v>95</v>
      </c>
      <c r="E17" s="169" t="s">
        <v>132</v>
      </c>
      <c r="F17" s="171">
        <v>11</v>
      </c>
      <c r="G17" s="160"/>
      <c r="H17" s="160"/>
      <c r="I17" s="160"/>
      <c r="J17" s="160"/>
      <c r="K17" s="160"/>
      <c r="L17" s="160"/>
    </row>
    <row r="18" spans="1:12" ht="14.25" customHeight="1">
      <c r="A18" s="161">
        <v>17</v>
      </c>
      <c r="B18" s="281"/>
      <c r="C18" s="163" t="s">
        <v>58</v>
      </c>
      <c r="D18" s="169" t="s">
        <v>95</v>
      </c>
      <c r="E18" s="169" t="s">
        <v>132</v>
      </c>
      <c r="F18" s="171">
        <v>11</v>
      </c>
      <c r="G18" s="160"/>
      <c r="H18" s="160"/>
      <c r="I18" s="160"/>
      <c r="J18" s="160"/>
      <c r="K18" s="160"/>
      <c r="L18" s="160"/>
    </row>
    <row r="19" spans="1:12" ht="14.25" customHeight="1">
      <c r="A19" s="161">
        <v>18</v>
      </c>
      <c r="B19" s="280"/>
      <c r="C19" s="176" t="s">
        <v>47</v>
      </c>
      <c r="D19" s="177">
        <v>11</v>
      </c>
      <c r="E19" s="177">
        <v>1</v>
      </c>
      <c r="F19" s="178">
        <v>12</v>
      </c>
      <c r="G19" s="160"/>
      <c r="H19" s="160"/>
      <c r="I19" s="160"/>
      <c r="J19" s="160"/>
      <c r="K19" s="160"/>
      <c r="L19" s="160"/>
    </row>
    <row r="20" spans="1:12" ht="14.25" customHeight="1">
      <c r="A20" s="161">
        <v>19</v>
      </c>
      <c r="B20" s="279" t="s">
        <v>56</v>
      </c>
      <c r="C20" s="160" t="s">
        <v>57</v>
      </c>
      <c r="D20" s="162">
        <v>10</v>
      </c>
      <c r="E20" s="162" t="s">
        <v>104</v>
      </c>
      <c r="F20" s="170" t="s">
        <v>133</v>
      </c>
      <c r="G20" s="160"/>
      <c r="H20" s="160"/>
      <c r="I20" s="160"/>
      <c r="J20" s="160"/>
      <c r="K20" s="160"/>
      <c r="L20" s="160"/>
    </row>
    <row r="21" spans="1:12" ht="14.25" customHeight="1">
      <c r="A21" s="161">
        <v>20</v>
      </c>
      <c r="B21" s="281"/>
      <c r="C21" s="160" t="s">
        <v>73</v>
      </c>
      <c r="D21" s="162">
        <v>4</v>
      </c>
      <c r="E21" s="162">
        <v>1</v>
      </c>
      <c r="F21" s="170">
        <v>5</v>
      </c>
      <c r="G21" s="160"/>
      <c r="H21" s="160"/>
      <c r="I21" s="160"/>
      <c r="J21" s="160"/>
      <c r="K21" s="160"/>
      <c r="L21" s="160"/>
    </row>
    <row r="22" spans="1:12" ht="14.25" customHeight="1">
      <c r="A22" s="161">
        <v>21</v>
      </c>
      <c r="B22" s="280"/>
      <c r="C22" s="173" t="s">
        <v>50</v>
      </c>
      <c r="D22" s="174">
        <v>5</v>
      </c>
      <c r="E22" s="174">
        <v>1</v>
      </c>
      <c r="F22" s="175">
        <v>6</v>
      </c>
      <c r="G22" s="160"/>
      <c r="H22" s="160"/>
      <c r="I22" s="160"/>
      <c r="J22" s="160"/>
      <c r="K22" s="160"/>
      <c r="L22" s="160"/>
    </row>
    <row r="23" spans="1:12" ht="12.75">
      <c r="A23" s="160"/>
      <c r="B23" s="160"/>
      <c r="C23" s="160"/>
      <c r="D23" s="160"/>
      <c r="E23" s="160"/>
      <c r="F23" s="166"/>
      <c r="G23" s="160"/>
      <c r="H23" s="160"/>
      <c r="I23" s="160"/>
      <c r="J23" s="160"/>
      <c r="K23" s="160"/>
      <c r="L23" s="160"/>
    </row>
    <row r="30" spans="2:5" ht="12.75">
      <c r="B30" s="160"/>
      <c r="C30" s="160"/>
      <c r="D30" s="160"/>
      <c r="E30" s="160"/>
    </row>
    <row r="31" spans="2:5" ht="12.75">
      <c r="B31" s="164"/>
      <c r="C31" s="168" t="s">
        <v>135</v>
      </c>
      <c r="D31" s="168" t="s">
        <v>134</v>
      </c>
      <c r="E31" s="164"/>
    </row>
    <row r="32" spans="1:4" ht="12.75">
      <c r="A32" s="165">
        <v>1</v>
      </c>
      <c r="B32" s="166" t="s">
        <v>89</v>
      </c>
      <c r="C32" s="162" t="s">
        <v>99</v>
      </c>
      <c r="D32" s="162" t="s">
        <v>100</v>
      </c>
    </row>
    <row r="33" spans="1:4" ht="12.75">
      <c r="A33" s="165">
        <v>2</v>
      </c>
      <c r="B33" s="166" t="s">
        <v>102</v>
      </c>
      <c r="C33" s="162" t="s">
        <v>98</v>
      </c>
      <c r="D33" s="162" t="s">
        <v>103</v>
      </c>
    </row>
    <row r="34" spans="1:4" ht="12.75">
      <c r="A34" s="165">
        <v>3</v>
      </c>
      <c r="B34" s="166" t="s">
        <v>105</v>
      </c>
      <c r="C34" s="162" t="s">
        <v>106</v>
      </c>
      <c r="D34" s="162" t="s">
        <v>107</v>
      </c>
    </row>
    <row r="35" spans="1:4" ht="12.75">
      <c r="A35" s="165">
        <v>4</v>
      </c>
      <c r="B35" s="166" t="s">
        <v>108</v>
      </c>
      <c r="C35" s="162" t="s">
        <v>109</v>
      </c>
      <c r="D35" s="162" t="s">
        <v>110</v>
      </c>
    </row>
    <row r="36" spans="1:4" ht="12.75">
      <c r="A36" s="165">
        <v>5</v>
      </c>
      <c r="B36" s="166" t="s">
        <v>111</v>
      </c>
      <c r="C36" s="162" t="s">
        <v>112</v>
      </c>
      <c r="D36" s="162" t="s">
        <v>113</v>
      </c>
    </row>
    <row r="37" spans="1:4" ht="12.75">
      <c r="A37" s="165">
        <v>6</v>
      </c>
      <c r="B37" s="166" t="s">
        <v>115</v>
      </c>
      <c r="C37" s="162">
        <v>11</v>
      </c>
      <c r="D37" s="162" t="s">
        <v>116</v>
      </c>
    </row>
    <row r="38" spans="1:4" ht="12.75">
      <c r="A38" s="165">
        <v>7</v>
      </c>
      <c r="B38" s="166" t="s">
        <v>117</v>
      </c>
      <c r="C38" s="167">
        <v>12375</v>
      </c>
      <c r="D38" s="162" t="s">
        <v>118</v>
      </c>
    </row>
    <row r="39" spans="1:4" ht="12.75">
      <c r="A39" s="165">
        <v>8</v>
      </c>
      <c r="B39" s="166" t="s">
        <v>122</v>
      </c>
      <c r="C39" s="162" t="s">
        <v>97</v>
      </c>
      <c r="D39" s="162" t="s">
        <v>123</v>
      </c>
    </row>
  </sheetData>
  <sheetProtection/>
  <mergeCells count="8">
    <mergeCell ref="B14:B15"/>
    <mergeCell ref="B16:B19"/>
    <mergeCell ref="B20:B22"/>
    <mergeCell ref="B2:B3"/>
    <mergeCell ref="B4:B6"/>
    <mergeCell ref="B7:B8"/>
    <mergeCell ref="B9:B10"/>
    <mergeCell ref="B11:B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8"/>
  <sheetViews>
    <sheetView showGridLines="0" tabSelected="1" view="pageBreakPreview" zoomScale="85" zoomScaleNormal="85" zoomScaleSheetLayoutView="85" zoomScalePageLayoutView="0" workbookViewId="0" topLeftCell="A6">
      <selection activeCell="D30" sqref="D30"/>
    </sheetView>
  </sheetViews>
  <sheetFormatPr defaultColWidth="11.421875" defaultRowHeight="12.75"/>
  <cols>
    <col min="1" max="1" width="5.57421875" style="56" customWidth="1"/>
    <col min="2" max="2" width="8.7109375" style="64" customWidth="1"/>
    <col min="3" max="3" width="31.8515625" style="65" customWidth="1"/>
    <col min="4" max="4" width="29.140625" style="64" customWidth="1"/>
    <col min="5" max="5" width="6.28125" style="56" customWidth="1"/>
    <col min="6" max="16384" width="11.421875" style="56" customWidth="1"/>
  </cols>
  <sheetData>
    <row r="1" spans="1:6" ht="20.25" customHeight="1">
      <c r="A1" s="57"/>
      <c r="B1" s="183" t="str">
        <f>CAMPEONATO!B16</f>
        <v>CAMPEONATO</v>
      </c>
      <c r="C1" s="183"/>
      <c r="D1" s="183"/>
      <c r="E1" s="57"/>
      <c r="F1" s="57"/>
    </row>
    <row r="2" spans="1:6" ht="20.25" customHeight="1">
      <c r="A2" s="57"/>
      <c r="B2" s="183"/>
      <c r="C2" s="183"/>
      <c r="D2" s="183"/>
      <c r="E2" s="57"/>
      <c r="F2" s="57"/>
    </row>
    <row r="3" spans="1:6" ht="20.25" customHeight="1">
      <c r="A3" s="57"/>
      <c r="B3" s="183"/>
      <c r="C3" s="183"/>
      <c r="D3" s="183"/>
      <c r="E3" s="57"/>
      <c r="F3" s="57"/>
    </row>
    <row r="4" spans="1:6" ht="20.25" customHeight="1">
      <c r="A4" s="57"/>
      <c r="B4" s="183"/>
      <c r="C4" s="183"/>
      <c r="D4" s="183"/>
      <c r="E4" s="57"/>
      <c r="F4" s="57"/>
    </row>
    <row r="5" spans="2:4" ht="12.75">
      <c r="B5" s="182" t="s">
        <v>29</v>
      </c>
      <c r="C5" s="182"/>
      <c r="D5" s="182"/>
    </row>
    <row r="6" spans="2:4" ht="12.75">
      <c r="B6" s="182"/>
      <c r="C6" s="182"/>
      <c r="D6" s="182"/>
    </row>
    <row r="7" spans="2:4" ht="15.75">
      <c r="B7" s="80"/>
      <c r="C7" s="80"/>
      <c r="D7" s="80"/>
    </row>
    <row r="8" spans="2:4" ht="22.5" customHeight="1">
      <c r="B8" s="81" t="s">
        <v>0</v>
      </c>
      <c r="C8" s="82" t="s">
        <v>1</v>
      </c>
      <c r="D8" s="83" t="s">
        <v>13</v>
      </c>
    </row>
    <row r="9" spans="2:4" ht="15.75">
      <c r="B9" s="84">
        <v>1</v>
      </c>
      <c r="C9" s="85" t="s">
        <v>45</v>
      </c>
      <c r="D9" s="86" t="s">
        <v>51</v>
      </c>
    </row>
    <row r="10" spans="2:4" ht="15.75">
      <c r="B10" s="84">
        <v>2</v>
      </c>
      <c r="C10" s="85" t="s">
        <v>46</v>
      </c>
      <c r="D10" s="86" t="s">
        <v>52</v>
      </c>
    </row>
    <row r="11" spans="2:4" ht="15.75">
      <c r="B11" s="84">
        <v>3</v>
      </c>
      <c r="C11" s="85" t="s">
        <v>47</v>
      </c>
      <c r="D11" s="86" t="s">
        <v>53</v>
      </c>
    </row>
    <row r="12" spans="2:4" ht="15.75">
      <c r="B12" s="84">
        <v>4</v>
      </c>
      <c r="C12" s="85" t="s">
        <v>48</v>
      </c>
      <c r="D12" s="86" t="s">
        <v>54</v>
      </c>
    </row>
    <row r="13" spans="2:4" ht="15.75">
      <c r="B13" s="84">
        <v>5</v>
      </c>
      <c r="C13" s="85" t="s">
        <v>49</v>
      </c>
      <c r="D13" s="86" t="s">
        <v>55</v>
      </c>
    </row>
    <row r="14" spans="2:8" ht="15.75">
      <c r="B14" s="84">
        <v>6</v>
      </c>
      <c r="C14" s="85" t="s">
        <v>50</v>
      </c>
      <c r="D14" s="86" t="s">
        <v>56</v>
      </c>
      <c r="H14" s="17"/>
    </row>
    <row r="15" spans="2:4" ht="15.75">
      <c r="B15" s="84">
        <v>7</v>
      </c>
      <c r="C15" s="85" t="s">
        <v>57</v>
      </c>
      <c r="D15" s="86" t="s">
        <v>56</v>
      </c>
    </row>
    <row r="16" spans="2:4" ht="15.75">
      <c r="B16" s="84">
        <v>8</v>
      </c>
      <c r="C16" s="85" t="s">
        <v>58</v>
      </c>
      <c r="D16" s="86" t="s">
        <v>53</v>
      </c>
    </row>
    <row r="17" spans="2:4" ht="15.75">
      <c r="B17" s="84">
        <v>9</v>
      </c>
      <c r="C17" s="85" t="s">
        <v>59</v>
      </c>
      <c r="D17" s="86" t="s">
        <v>51</v>
      </c>
    </row>
    <row r="18" spans="2:4" ht="15.75">
      <c r="B18" s="84">
        <v>10</v>
      </c>
      <c r="C18" s="158" t="s">
        <v>60</v>
      </c>
      <c r="D18" s="86" t="s">
        <v>54</v>
      </c>
    </row>
    <row r="19" spans="2:4" ht="15.75">
      <c r="B19" s="84">
        <v>11</v>
      </c>
      <c r="C19" s="85" t="s">
        <v>61</v>
      </c>
      <c r="D19" s="86" t="s">
        <v>62</v>
      </c>
    </row>
    <row r="20" spans="2:4" ht="15.75">
      <c r="B20" s="84">
        <v>12</v>
      </c>
      <c r="C20" s="85" t="s">
        <v>63</v>
      </c>
      <c r="D20" s="86" t="s">
        <v>62</v>
      </c>
    </row>
    <row r="21" spans="2:4" ht="15.75">
      <c r="B21" s="84">
        <v>13</v>
      </c>
      <c r="C21" s="85" t="s">
        <v>64</v>
      </c>
      <c r="D21" s="86" t="s">
        <v>52</v>
      </c>
    </row>
    <row r="22" spans="2:4" ht="15.75">
      <c r="B22" s="84">
        <v>14</v>
      </c>
      <c r="C22" s="85" t="s">
        <v>65</v>
      </c>
      <c r="D22" s="86" t="s">
        <v>53</v>
      </c>
    </row>
    <row r="23" spans="2:4" ht="15.75">
      <c r="B23" s="84">
        <v>15</v>
      </c>
      <c r="C23" s="85" t="s">
        <v>66</v>
      </c>
      <c r="D23" s="86" t="s">
        <v>54</v>
      </c>
    </row>
    <row r="24" spans="2:4" ht="15.75">
      <c r="B24" s="84">
        <v>16</v>
      </c>
      <c r="C24" s="85" t="s">
        <v>67</v>
      </c>
      <c r="D24" s="86" t="s">
        <v>68</v>
      </c>
    </row>
    <row r="25" spans="2:4" ht="15.75">
      <c r="B25" s="84">
        <v>17</v>
      </c>
      <c r="C25" s="85" t="s">
        <v>69</v>
      </c>
      <c r="D25" s="86" t="s">
        <v>55</v>
      </c>
    </row>
    <row r="26" spans="2:4" ht="15.75">
      <c r="B26" s="84">
        <v>18</v>
      </c>
      <c r="C26" s="85" t="s">
        <v>70</v>
      </c>
      <c r="D26" s="86" t="s">
        <v>52</v>
      </c>
    </row>
    <row r="27" spans="2:4" ht="15.75">
      <c r="B27" s="84">
        <v>19</v>
      </c>
      <c r="C27" s="85" t="s">
        <v>71</v>
      </c>
      <c r="D27" s="86" t="s">
        <v>53</v>
      </c>
    </row>
    <row r="28" spans="2:4" ht="15.75">
      <c r="B28" s="84">
        <v>20</v>
      </c>
      <c r="C28" s="85" t="s">
        <v>72</v>
      </c>
      <c r="D28" s="86" t="s">
        <v>68</v>
      </c>
    </row>
    <row r="29" spans="2:4" ht="15.75">
      <c r="B29" s="84">
        <v>21</v>
      </c>
      <c r="C29" s="85" t="s">
        <v>73</v>
      </c>
      <c r="D29" s="86" t="s">
        <v>56</v>
      </c>
    </row>
    <row r="30" spans="2:4" ht="15.75">
      <c r="B30" s="84">
        <v>22</v>
      </c>
      <c r="C30" s="85"/>
      <c r="D30" s="86"/>
    </row>
    <row r="31" spans="2:4" ht="15.75">
      <c r="B31" s="84">
        <v>23</v>
      </c>
      <c r="C31" s="85"/>
      <c r="D31" s="86"/>
    </row>
    <row r="32" spans="2:4" ht="15.75">
      <c r="B32" s="84">
        <v>24</v>
      </c>
      <c r="C32" s="85"/>
      <c r="D32" s="86"/>
    </row>
    <row r="33" spans="2:4" ht="15.75">
      <c r="B33" s="84">
        <v>25</v>
      </c>
      <c r="C33" s="85"/>
      <c r="D33" s="86"/>
    </row>
    <row r="34" spans="2:4" ht="15.75">
      <c r="B34" s="84">
        <v>26</v>
      </c>
      <c r="C34" s="158"/>
      <c r="D34" s="86"/>
    </row>
    <row r="35" spans="2:4" ht="15.75">
      <c r="B35" s="84">
        <v>27</v>
      </c>
      <c r="C35" s="85"/>
      <c r="D35" s="86"/>
    </row>
    <row r="36" spans="2:4" ht="15.75">
      <c r="B36" s="84">
        <v>28</v>
      </c>
      <c r="C36" s="85"/>
      <c r="D36" s="86"/>
    </row>
    <row r="37" spans="2:4" ht="15.75">
      <c r="B37" s="84">
        <v>29</v>
      </c>
      <c r="C37" s="85"/>
      <c r="D37" s="86"/>
    </row>
    <row r="38" spans="2:4" ht="15.75">
      <c r="B38" s="84">
        <v>30</v>
      </c>
      <c r="C38" s="85"/>
      <c r="D38" s="86"/>
    </row>
    <row r="39" spans="2:4" ht="15.75">
      <c r="B39" s="84">
        <v>31</v>
      </c>
      <c r="C39" s="85"/>
      <c r="D39" s="86"/>
    </row>
    <row r="40" spans="2:4" ht="15.75">
      <c r="B40" s="84">
        <v>32</v>
      </c>
      <c r="C40" s="85"/>
      <c r="D40" s="86"/>
    </row>
    <row r="41" spans="2:4" ht="15.75">
      <c r="B41" s="84">
        <v>33</v>
      </c>
      <c r="C41" s="85"/>
      <c r="D41" s="86"/>
    </row>
    <row r="42" spans="2:4" ht="15.75">
      <c r="B42" s="84">
        <v>34</v>
      </c>
      <c r="C42" s="85"/>
      <c r="D42" s="86"/>
    </row>
    <row r="43" spans="2:4" ht="15.75">
      <c r="B43" s="84">
        <v>35</v>
      </c>
      <c r="C43" s="85"/>
      <c r="D43" s="86"/>
    </row>
    <row r="44" spans="2:4" ht="15.75">
      <c r="B44" s="84">
        <v>36</v>
      </c>
      <c r="C44" s="85"/>
      <c r="D44" s="86"/>
    </row>
    <row r="45" spans="2:4" ht="15.75">
      <c r="B45" s="84">
        <v>37</v>
      </c>
      <c r="C45" s="85"/>
      <c r="D45" s="86"/>
    </row>
    <row r="46" spans="2:4" ht="15.75">
      <c r="B46" s="84">
        <v>38</v>
      </c>
      <c r="C46" s="85"/>
      <c r="D46" s="86"/>
    </row>
    <row r="47" spans="2:4" ht="15.75">
      <c r="B47" s="84">
        <v>39</v>
      </c>
      <c r="C47" s="85"/>
      <c r="D47" s="86"/>
    </row>
    <row r="48" spans="2:4" ht="15.75">
      <c r="B48" s="84">
        <v>40</v>
      </c>
      <c r="C48" s="85"/>
      <c r="D48" s="86"/>
    </row>
    <row r="49" spans="2:4" ht="15.75">
      <c r="B49" s="84">
        <v>41</v>
      </c>
      <c r="C49" s="85"/>
      <c r="D49" s="86"/>
    </row>
    <row r="50" spans="2:4" ht="15.75">
      <c r="B50" s="84">
        <v>42</v>
      </c>
      <c r="C50" s="85"/>
      <c r="D50" s="86"/>
    </row>
    <row r="51" spans="2:4" ht="15.75">
      <c r="B51" s="84">
        <v>43</v>
      </c>
      <c r="C51" s="85"/>
      <c r="D51" s="86"/>
    </row>
    <row r="52" spans="2:4" ht="15.75">
      <c r="B52" s="84">
        <v>44</v>
      </c>
      <c r="C52" s="85"/>
      <c r="D52" s="86"/>
    </row>
    <row r="53" spans="2:4" ht="15.75">
      <c r="B53" s="84">
        <v>45</v>
      </c>
      <c r="C53" s="85"/>
      <c r="D53" s="86"/>
    </row>
    <row r="54" spans="2:4" ht="15.75">
      <c r="B54" s="84">
        <v>46</v>
      </c>
      <c r="C54" s="85"/>
      <c r="D54" s="86"/>
    </row>
    <row r="55" spans="2:4" ht="15.75">
      <c r="B55" s="84">
        <v>47</v>
      </c>
      <c r="C55" s="85"/>
      <c r="D55" s="86"/>
    </row>
    <row r="56" spans="2:4" ht="15.75">
      <c r="B56" s="84">
        <v>48</v>
      </c>
      <c r="C56" s="85"/>
      <c r="D56" s="86"/>
    </row>
    <row r="57" spans="2:4" ht="15.75">
      <c r="B57" s="84">
        <v>49</v>
      </c>
      <c r="C57" s="85"/>
      <c r="D57" s="86"/>
    </row>
    <row r="58" spans="2:4" ht="15.75">
      <c r="B58" s="84">
        <v>50</v>
      </c>
      <c r="C58" s="85"/>
      <c r="D58" s="86"/>
    </row>
    <row r="59" spans="2:4" ht="15.75">
      <c r="B59" s="84">
        <v>51</v>
      </c>
      <c r="C59" s="85"/>
      <c r="D59" s="86"/>
    </row>
    <row r="60" spans="2:4" ht="15.75">
      <c r="B60" s="84">
        <v>52</v>
      </c>
      <c r="C60" s="85"/>
      <c r="D60" s="86"/>
    </row>
    <row r="61" spans="2:4" ht="15.75">
      <c r="B61" s="84">
        <v>53</v>
      </c>
      <c r="C61" s="85"/>
      <c r="D61" s="86"/>
    </row>
    <row r="62" spans="2:4" ht="15.75">
      <c r="B62" s="84">
        <v>54</v>
      </c>
      <c r="C62" s="85"/>
      <c r="D62" s="86"/>
    </row>
    <row r="63" spans="2:4" ht="15.75">
      <c r="B63" s="84">
        <v>55</v>
      </c>
      <c r="C63" s="85"/>
      <c r="D63" s="86"/>
    </row>
    <row r="64" spans="2:4" ht="15.75">
      <c r="B64" s="84">
        <v>56</v>
      </c>
      <c r="C64" s="85"/>
      <c r="D64" s="86"/>
    </row>
    <row r="65" spans="2:4" ht="15.75">
      <c r="B65" s="84">
        <v>57</v>
      </c>
      <c r="C65" s="85"/>
      <c r="D65" s="86"/>
    </row>
    <row r="66" spans="2:4" ht="15.75">
      <c r="B66" s="84">
        <v>58</v>
      </c>
      <c r="C66" s="85"/>
      <c r="D66" s="86"/>
    </row>
    <row r="67" spans="2:4" ht="15.75">
      <c r="B67" s="84">
        <v>59</v>
      </c>
      <c r="C67" s="85"/>
      <c r="D67" s="86"/>
    </row>
    <row r="68" spans="2:4" ht="15.75">
      <c r="B68" s="84">
        <v>60</v>
      </c>
      <c r="C68" s="85"/>
      <c r="D68" s="86"/>
    </row>
    <row r="69" spans="2:4" ht="15.75">
      <c r="B69" s="84">
        <v>61</v>
      </c>
      <c r="C69" s="85"/>
      <c r="D69" s="86"/>
    </row>
    <row r="70" spans="2:4" ht="15.75">
      <c r="B70" s="84">
        <v>62</v>
      </c>
      <c r="C70" s="85"/>
      <c r="D70" s="86"/>
    </row>
    <row r="71" spans="2:4" ht="15.75">
      <c r="B71" s="84">
        <v>63</v>
      </c>
      <c r="C71" s="85"/>
      <c r="D71" s="86"/>
    </row>
    <row r="72" spans="2:4" ht="15.75">
      <c r="B72" s="84">
        <v>64</v>
      </c>
      <c r="C72" s="85"/>
      <c r="D72" s="86"/>
    </row>
    <row r="73" spans="2:4" ht="15.75">
      <c r="B73" s="84">
        <v>65</v>
      </c>
      <c r="C73" s="85"/>
      <c r="D73" s="86"/>
    </row>
    <row r="74" spans="2:4" ht="15.75">
      <c r="B74" s="84">
        <v>66</v>
      </c>
      <c r="C74" s="85"/>
      <c r="D74" s="86"/>
    </row>
    <row r="75" spans="2:4" ht="15.75">
      <c r="B75" s="84">
        <v>67</v>
      </c>
      <c r="C75" s="85"/>
      <c r="D75" s="86"/>
    </row>
    <row r="76" spans="2:4" ht="15.75">
      <c r="B76" s="84">
        <v>68</v>
      </c>
      <c r="C76" s="85"/>
      <c r="D76" s="86"/>
    </row>
    <row r="77" spans="2:4" ht="15.75">
      <c r="B77" s="84">
        <v>69</v>
      </c>
      <c r="C77" s="85"/>
      <c r="D77" s="86"/>
    </row>
    <row r="78" spans="2:4" ht="15.75">
      <c r="B78" s="84">
        <v>70</v>
      </c>
      <c r="C78" s="85"/>
      <c r="D78" s="86"/>
    </row>
    <row r="79" spans="2:4" ht="15.75">
      <c r="B79" s="84">
        <v>71</v>
      </c>
      <c r="C79" s="85"/>
      <c r="D79" s="86"/>
    </row>
    <row r="80" spans="2:4" ht="15.75">
      <c r="B80" s="84">
        <v>72</v>
      </c>
      <c r="C80" s="85"/>
      <c r="D80" s="86"/>
    </row>
    <row r="81" spans="2:4" ht="15.75">
      <c r="B81" s="84">
        <v>73</v>
      </c>
      <c r="C81" s="85"/>
      <c r="D81" s="86"/>
    </row>
    <row r="82" spans="2:4" ht="15.75">
      <c r="B82" s="84">
        <v>74</v>
      </c>
      <c r="C82" s="85"/>
      <c r="D82" s="86"/>
    </row>
    <row r="83" spans="2:4" ht="15.75">
      <c r="B83" s="84">
        <v>75</v>
      </c>
      <c r="C83" s="85"/>
      <c r="D83" s="86"/>
    </row>
    <row r="84" spans="2:4" ht="15.75">
      <c r="B84" s="84">
        <v>76</v>
      </c>
      <c r="C84" s="85"/>
      <c r="D84" s="86"/>
    </row>
    <row r="85" spans="2:4" ht="15.75">
      <c r="B85" s="84">
        <v>77</v>
      </c>
      <c r="C85" s="85"/>
      <c r="D85" s="86"/>
    </row>
    <row r="86" spans="2:4" ht="15.75">
      <c r="B86" s="84">
        <v>78</v>
      </c>
      <c r="C86" s="85"/>
      <c r="D86" s="86"/>
    </row>
    <row r="87" spans="2:4" ht="15.75">
      <c r="B87" s="84">
        <v>79</v>
      </c>
      <c r="C87" s="85"/>
      <c r="D87" s="86"/>
    </row>
    <row r="88" spans="2:4" ht="15.75">
      <c r="B88" s="84">
        <v>80</v>
      </c>
      <c r="C88" s="85"/>
      <c r="D88" s="86"/>
    </row>
    <row r="89" spans="2:4" ht="15.75">
      <c r="B89" s="84">
        <v>81</v>
      </c>
      <c r="C89" s="85"/>
      <c r="D89" s="86"/>
    </row>
    <row r="90" spans="2:4" ht="15.75">
      <c r="B90" s="84">
        <v>82</v>
      </c>
      <c r="C90" s="85"/>
      <c r="D90" s="86"/>
    </row>
    <row r="91" spans="2:4" ht="15.75">
      <c r="B91" s="84">
        <v>83</v>
      </c>
      <c r="C91" s="85"/>
      <c r="D91" s="86"/>
    </row>
    <row r="92" spans="2:4" ht="15.75">
      <c r="B92" s="84">
        <v>84</v>
      </c>
      <c r="C92" s="85"/>
      <c r="D92" s="86"/>
    </row>
    <row r="93" spans="2:4" ht="15.75">
      <c r="B93" s="84">
        <v>85</v>
      </c>
      <c r="C93" s="85"/>
      <c r="D93" s="86"/>
    </row>
    <row r="94" spans="2:4" ht="15.75">
      <c r="B94" s="84">
        <v>86</v>
      </c>
      <c r="C94" s="85"/>
      <c r="D94" s="86"/>
    </row>
    <row r="95" spans="2:4" ht="15.75">
      <c r="B95" s="84">
        <v>87</v>
      </c>
      <c r="C95" s="85"/>
      <c r="D95" s="86"/>
    </row>
    <row r="96" spans="2:4" ht="15.75">
      <c r="B96" s="84">
        <v>88</v>
      </c>
      <c r="C96" s="85"/>
      <c r="D96" s="86"/>
    </row>
    <row r="97" spans="2:4" ht="15.75">
      <c r="B97" s="84">
        <v>89</v>
      </c>
      <c r="C97" s="85"/>
      <c r="D97" s="86"/>
    </row>
    <row r="98" spans="2:4" ht="15.75">
      <c r="B98" s="84">
        <v>90</v>
      </c>
      <c r="C98" s="85"/>
      <c r="D98" s="86"/>
    </row>
    <row r="99" spans="2:4" ht="15.75">
      <c r="B99" s="84">
        <v>91</v>
      </c>
      <c r="C99" s="85"/>
      <c r="D99" s="86"/>
    </row>
    <row r="100" spans="2:4" ht="15.75">
      <c r="B100" s="84">
        <v>92</v>
      </c>
      <c r="C100" s="85"/>
      <c r="D100" s="86"/>
    </row>
    <row r="101" spans="2:4" ht="15.75">
      <c r="B101" s="84">
        <v>93</v>
      </c>
      <c r="C101" s="85"/>
      <c r="D101" s="86"/>
    </row>
    <row r="102" spans="2:4" ht="15.75">
      <c r="B102" s="84">
        <v>94</v>
      </c>
      <c r="C102" s="85"/>
      <c r="D102" s="86"/>
    </row>
    <row r="103" spans="2:4" ht="15.75">
      <c r="B103" s="84">
        <v>95</v>
      </c>
      <c r="C103" s="85"/>
      <c r="D103" s="86"/>
    </row>
    <row r="104" spans="2:4" ht="15.75">
      <c r="B104" s="84">
        <v>96</v>
      </c>
      <c r="C104" s="85"/>
      <c r="D104" s="86"/>
    </row>
    <row r="105" spans="2:4" ht="15.75">
      <c r="B105" s="84">
        <v>97</v>
      </c>
      <c r="C105" s="85"/>
      <c r="D105" s="86"/>
    </row>
    <row r="106" spans="2:4" ht="15.75">
      <c r="B106" s="84">
        <v>98</v>
      </c>
      <c r="C106" s="85"/>
      <c r="D106" s="86"/>
    </row>
    <row r="107" spans="2:4" ht="15.75">
      <c r="B107" s="84">
        <v>99</v>
      </c>
      <c r="C107" s="85"/>
      <c r="D107" s="86"/>
    </row>
    <row r="108" spans="2:4" ht="15.75">
      <c r="B108" s="84">
        <v>100</v>
      </c>
      <c r="C108" s="85"/>
      <c r="D108" s="86"/>
    </row>
    <row r="109" spans="2:4" ht="15.75">
      <c r="B109" s="84">
        <v>101</v>
      </c>
      <c r="C109" s="85"/>
      <c r="D109" s="86"/>
    </row>
    <row r="110" spans="2:4" ht="15.75">
      <c r="B110" s="84">
        <v>102</v>
      </c>
      <c r="C110" s="85"/>
      <c r="D110" s="86"/>
    </row>
    <row r="111" spans="2:4" ht="15.75">
      <c r="B111" s="84">
        <v>103</v>
      </c>
      <c r="C111" s="85"/>
      <c r="D111" s="86"/>
    </row>
    <row r="112" spans="2:4" ht="15.75">
      <c r="B112" s="84">
        <v>104</v>
      </c>
      <c r="C112" s="85"/>
      <c r="D112" s="86"/>
    </row>
    <row r="113" spans="2:4" ht="15.75">
      <c r="B113" s="84">
        <v>105</v>
      </c>
      <c r="C113" s="85"/>
      <c r="D113" s="86"/>
    </row>
    <row r="114" spans="2:4" ht="15.75">
      <c r="B114" s="84">
        <v>106</v>
      </c>
      <c r="C114" s="85"/>
      <c r="D114" s="86"/>
    </row>
    <row r="115" spans="2:4" ht="15.75">
      <c r="B115" s="84">
        <v>107</v>
      </c>
      <c r="C115" s="85"/>
      <c r="D115" s="86"/>
    </row>
    <row r="116" spans="2:4" ht="15.75">
      <c r="B116" s="84">
        <v>108</v>
      </c>
      <c r="C116" s="85"/>
      <c r="D116" s="86"/>
    </row>
    <row r="117" spans="2:4" ht="15.75">
      <c r="B117" s="84">
        <v>109</v>
      </c>
      <c r="C117" s="85"/>
      <c r="D117" s="86"/>
    </row>
    <row r="118" spans="2:4" ht="15.75">
      <c r="B118" s="84">
        <v>110</v>
      </c>
      <c r="C118" s="85"/>
      <c r="D118" s="86"/>
    </row>
    <row r="119" spans="2:4" ht="15.75">
      <c r="B119" s="84">
        <v>111</v>
      </c>
      <c r="C119" s="85"/>
      <c r="D119" s="86"/>
    </row>
    <row r="120" spans="2:4" ht="15.75">
      <c r="B120" s="84">
        <v>112</v>
      </c>
      <c r="C120" s="85"/>
      <c r="D120" s="86"/>
    </row>
    <row r="121" spans="2:4" ht="15.75">
      <c r="B121" s="84">
        <v>113</v>
      </c>
      <c r="C121" s="85"/>
      <c r="D121" s="86"/>
    </row>
    <row r="122" spans="2:4" ht="15">
      <c r="B122" s="58">
        <v>114</v>
      </c>
      <c r="C122" s="60"/>
      <c r="D122" s="59"/>
    </row>
    <row r="123" spans="2:4" ht="15">
      <c r="B123" s="58">
        <v>115</v>
      </c>
      <c r="C123" s="60"/>
      <c r="D123" s="59"/>
    </row>
    <row r="124" spans="2:4" ht="15">
      <c r="B124" s="58">
        <v>116</v>
      </c>
      <c r="C124" s="60"/>
      <c r="D124" s="59"/>
    </row>
    <row r="125" spans="2:4" ht="15">
      <c r="B125" s="58">
        <v>117</v>
      </c>
      <c r="C125" s="60"/>
      <c r="D125" s="59"/>
    </row>
    <row r="126" spans="2:4" ht="15">
      <c r="B126" s="58">
        <v>118</v>
      </c>
      <c r="C126" s="60"/>
      <c r="D126" s="59"/>
    </row>
    <row r="127" spans="2:4" ht="15">
      <c r="B127" s="58">
        <v>119</v>
      </c>
      <c r="C127" s="60"/>
      <c r="D127" s="59"/>
    </row>
    <row r="128" spans="2:4" ht="15">
      <c r="B128" s="61">
        <v>120</v>
      </c>
      <c r="C128" s="62"/>
      <c r="D128" s="63"/>
    </row>
  </sheetData>
  <sheetProtection/>
  <mergeCells count="3">
    <mergeCell ref="B5:D6"/>
    <mergeCell ref="B1:D3"/>
    <mergeCell ref="B4:D4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showGridLines="0" view="pageBreakPreview" zoomScale="60" zoomScaleNormal="85" zoomScalePageLayoutView="0" workbookViewId="0" topLeftCell="A1">
      <selection activeCell="B8" sqref="B8"/>
    </sheetView>
  </sheetViews>
  <sheetFormatPr defaultColWidth="11.421875" defaultRowHeight="24.75" customHeight="1"/>
  <cols>
    <col min="1" max="1" width="3.8515625" style="2" bestFit="1" customWidth="1"/>
    <col min="2" max="2" width="6.28125" style="2" bestFit="1" customWidth="1"/>
    <col min="3" max="9" width="11.00390625" style="2" customWidth="1"/>
    <col min="10" max="16384" width="11.421875" style="1" customWidth="1"/>
  </cols>
  <sheetData>
    <row r="1" spans="1:14" ht="24.75" customHeight="1">
      <c r="A1" s="87" t="s">
        <v>2</v>
      </c>
      <c r="B1" s="88" t="s">
        <v>3</v>
      </c>
      <c r="C1" s="89" t="s">
        <v>4</v>
      </c>
      <c r="D1" s="89" t="s">
        <v>5</v>
      </c>
      <c r="E1" s="89" t="s">
        <v>6</v>
      </c>
      <c r="F1" s="89" t="s">
        <v>7</v>
      </c>
      <c r="G1" s="89" t="s">
        <v>8</v>
      </c>
      <c r="H1" s="89" t="s">
        <v>9</v>
      </c>
      <c r="I1" s="89" t="s">
        <v>10</v>
      </c>
      <c r="J1" s="89" t="s">
        <v>37</v>
      </c>
      <c r="K1" s="89" t="s">
        <v>38</v>
      </c>
      <c r="L1" s="89" t="s">
        <v>39</v>
      </c>
      <c r="M1" s="89" t="s">
        <v>40</v>
      </c>
      <c r="N1" s="89" t="s">
        <v>41</v>
      </c>
    </row>
    <row r="2" spans="1:14" ht="35.25" customHeight="1">
      <c r="A2" s="90"/>
      <c r="B2" s="91">
        <v>0.4166666666666667</v>
      </c>
      <c r="C2" s="92" t="s">
        <v>44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35.25" customHeight="1">
      <c r="A3" s="90"/>
      <c r="B3" s="91">
        <v>0.4305555555555556</v>
      </c>
      <c r="C3" s="92" t="s">
        <v>44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35.25" customHeight="1">
      <c r="A4" s="90"/>
      <c r="B4" s="91">
        <v>0.4444444444444444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35.25" customHeight="1">
      <c r="A5" s="90"/>
      <c r="B5" s="91">
        <v>0.4583333333333333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35.25" customHeight="1">
      <c r="A6" s="90"/>
      <c r="B6" s="91">
        <v>0.47222222222222227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35.25" customHeight="1">
      <c r="A7" s="90"/>
      <c r="B7" s="91">
        <v>0.4861111111111111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ht="35.25" customHeight="1">
      <c r="A8" s="90"/>
      <c r="B8" s="91">
        <v>0.5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4" ht="35.25" customHeight="1">
      <c r="A9" s="90"/>
      <c r="B9" s="91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 ht="35.25" customHeight="1">
      <c r="A10" s="90"/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ht="35.25" customHeight="1">
      <c r="A11" s="90"/>
      <c r="B11" s="91"/>
      <c r="C11" s="184" t="s">
        <v>11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</row>
    <row r="12" spans="1:14" ht="35.25" customHeight="1">
      <c r="A12" s="90"/>
      <c r="B12" s="91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</row>
    <row r="13" spans="1:14" ht="35.25" customHeight="1">
      <c r="A13" s="90"/>
      <c r="B13" s="91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:14" ht="35.25" customHeight="1">
      <c r="A14" s="90"/>
      <c r="B14" s="91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</row>
    <row r="15" spans="1:14" ht="35.25" customHeight="1">
      <c r="A15" s="90"/>
      <c r="B15" s="91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</row>
    <row r="16" spans="1:14" ht="35.25" customHeight="1">
      <c r="A16" s="90"/>
      <c r="B16" s="91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</row>
    <row r="17" spans="1:14" ht="35.25" customHeight="1">
      <c r="A17" s="90"/>
      <c r="B17" s="91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spans="1:14" ht="35.25" customHeight="1">
      <c r="A18" s="3"/>
      <c r="B18" s="4"/>
      <c r="C18" s="186" t="s">
        <v>35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</row>
  </sheetData>
  <sheetProtection/>
  <mergeCells count="2">
    <mergeCell ref="C11:N11"/>
    <mergeCell ref="C18:N18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65"/>
  <sheetViews>
    <sheetView showGridLines="0" view="pageBreakPreview" zoomScale="60" zoomScaleNormal="75" zoomScalePageLayoutView="0" workbookViewId="0" topLeftCell="A1">
      <selection activeCell="F37" sqref="F37"/>
    </sheetView>
  </sheetViews>
  <sheetFormatPr defaultColWidth="11.421875" defaultRowHeight="12.75"/>
  <cols>
    <col min="1" max="1" width="19.28125" style="0" customWidth="1"/>
    <col min="2" max="2" width="6.00390625" style="0" customWidth="1"/>
    <col min="3" max="3" width="25.7109375" style="0" customWidth="1"/>
    <col min="4" max="8" width="4.7109375" style="0" customWidth="1"/>
    <col min="9" max="9" width="9.421875" style="0" customWidth="1"/>
    <col min="10" max="10" width="7.57421875" style="0" customWidth="1"/>
    <col min="11" max="11" width="7.7109375" style="0" customWidth="1"/>
    <col min="12" max="12" width="12.421875" style="0" customWidth="1"/>
  </cols>
  <sheetData>
    <row r="1" ht="13.5" thickBot="1"/>
    <row r="2" ht="13.5" hidden="1" thickBot="1"/>
    <row r="3" spans="2:12" ht="13.5" thickTop="1">
      <c r="B3" s="243" t="str">
        <f>CAMPEONATO!B16</f>
        <v>CAMPEONATO</v>
      </c>
      <c r="C3" s="244"/>
      <c r="D3" s="244"/>
      <c r="E3" s="244"/>
      <c r="F3" s="244"/>
      <c r="G3" s="244"/>
      <c r="H3" s="244"/>
      <c r="I3" s="244"/>
      <c r="J3" s="244"/>
      <c r="K3" s="244"/>
      <c r="L3" s="245"/>
    </row>
    <row r="4" spans="2:12" ht="12.75">
      <c r="B4" s="246"/>
      <c r="C4" s="247"/>
      <c r="D4" s="247"/>
      <c r="E4" s="247"/>
      <c r="F4" s="247"/>
      <c r="G4" s="247"/>
      <c r="H4" s="247"/>
      <c r="I4" s="247"/>
      <c r="J4" s="247"/>
      <c r="K4" s="247"/>
      <c r="L4" s="248"/>
    </row>
    <row r="5" spans="2:12" ht="12.75">
      <c r="B5" s="246"/>
      <c r="C5" s="247"/>
      <c r="D5" s="247"/>
      <c r="E5" s="247"/>
      <c r="F5" s="247"/>
      <c r="G5" s="247"/>
      <c r="H5" s="247"/>
      <c r="I5" s="247"/>
      <c r="J5" s="247"/>
      <c r="K5" s="247"/>
      <c r="L5" s="248"/>
    </row>
    <row r="6" spans="2:12" ht="24" customHeight="1"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1"/>
    </row>
    <row r="7" spans="2:12" ht="27" customHeight="1">
      <c r="B7" s="252" t="s">
        <v>14</v>
      </c>
      <c r="C7" s="253"/>
      <c r="D7" s="254" t="str">
        <f>CAMPEONATO!B34</f>
        <v>SONIA ETXEZARRETA</v>
      </c>
      <c r="E7" s="254"/>
      <c r="F7" s="254"/>
      <c r="G7" s="254"/>
      <c r="H7" s="254"/>
      <c r="I7" s="254"/>
      <c r="J7" s="254"/>
      <c r="K7" s="94" t="s">
        <v>15</v>
      </c>
      <c r="L7" s="134">
        <f>CAMPEONATO!G34</f>
        <v>43148</v>
      </c>
    </row>
    <row r="8" spans="2:12" ht="27" customHeight="1">
      <c r="B8" s="252" t="s">
        <v>16</v>
      </c>
      <c r="C8" s="253"/>
      <c r="D8" s="255">
        <v>6</v>
      </c>
      <c r="E8" s="256"/>
      <c r="F8" s="257" t="s">
        <v>17</v>
      </c>
      <c r="G8" s="253"/>
      <c r="H8" s="253"/>
      <c r="I8" s="95">
        <v>8</v>
      </c>
      <c r="J8" s="96" t="s">
        <v>18</v>
      </c>
      <c r="K8" s="258">
        <v>0.4166666666666667</v>
      </c>
      <c r="L8" s="259"/>
    </row>
    <row r="9" spans="2:12" ht="27" customHeight="1">
      <c r="B9" s="232" t="s">
        <v>19</v>
      </c>
      <c r="C9" s="233"/>
      <c r="D9" s="233"/>
      <c r="E9" s="234"/>
      <c r="F9" s="235" t="s">
        <v>20</v>
      </c>
      <c r="G9" s="236"/>
      <c r="H9" s="237"/>
      <c r="I9" s="238" t="s">
        <v>13</v>
      </c>
      <c r="J9" s="239"/>
      <c r="K9" s="240" t="s">
        <v>21</v>
      </c>
      <c r="L9" s="241"/>
    </row>
    <row r="10" spans="2:12" ht="15.75">
      <c r="B10" s="97">
        <v>1</v>
      </c>
      <c r="C10" s="209" t="str">
        <f>IF(B10="","",VLOOKUP(B10,DORSAL!$B$6:$D$525,2,FALSE))</f>
        <v>DAVID ALONSO</v>
      </c>
      <c r="D10" s="210"/>
      <c r="E10" s="211"/>
      <c r="F10" s="215"/>
      <c r="G10" s="216"/>
      <c r="H10" s="242"/>
      <c r="I10" s="215" t="str">
        <f>IF(B10="","",VLOOKUP(B10,DORSAL!$B$6:$D$525,3,FALSE))</f>
        <v>PASQUIER</v>
      </c>
      <c r="J10" s="216"/>
      <c r="K10" s="216"/>
      <c r="L10" s="217"/>
    </row>
    <row r="11" spans="2:12" ht="15.75">
      <c r="B11" s="97">
        <v>2</v>
      </c>
      <c r="C11" s="209" t="str">
        <f>IF(B11="","",VLOOKUP(B11,DORSAL!$B$6:$D$525,2,FALSE))</f>
        <v>MIHAI BODGAN CORBAN</v>
      </c>
      <c r="D11" s="210"/>
      <c r="E11" s="211"/>
      <c r="F11" s="229"/>
      <c r="G11" s="230"/>
      <c r="H11" s="231"/>
      <c r="I11" s="215" t="str">
        <f>IF(B11="","",VLOOKUP(B11,DORSAL!$B$6:$D$525,3,FALSE))</f>
        <v>BALENCIAGA</v>
      </c>
      <c r="J11" s="216"/>
      <c r="K11" s="216"/>
      <c r="L11" s="217"/>
    </row>
    <row r="12" spans="2:12" ht="15.75">
      <c r="B12" s="97">
        <v>3</v>
      </c>
      <c r="C12" s="209" t="str">
        <f>IF(B12="","",VLOOKUP(B12,DORSAL!$B$6:$D$525,2,FALSE))</f>
        <v>JOSE LUIS MORENO</v>
      </c>
      <c r="D12" s="210"/>
      <c r="E12" s="211"/>
      <c r="F12" s="229"/>
      <c r="G12" s="230"/>
      <c r="H12" s="231"/>
      <c r="I12" s="215" t="str">
        <f>IF(B12="","",VLOOKUP(B12,DORSAL!$B$6:$D$525,3,FALSE))</f>
        <v>BIDASOA</v>
      </c>
      <c r="J12" s="216"/>
      <c r="K12" s="216"/>
      <c r="L12" s="217"/>
    </row>
    <row r="13" spans="2:12" ht="15.75">
      <c r="B13" s="104">
        <v>4</v>
      </c>
      <c r="C13" s="209" t="str">
        <f>IF(B13="","",VLOOKUP(B13,DORSAL!$B$6:$D$525,2,FALSE))</f>
        <v>JORGE VENTURA</v>
      </c>
      <c r="D13" s="210"/>
      <c r="E13" s="211"/>
      <c r="F13" s="226"/>
      <c r="G13" s="227"/>
      <c r="H13" s="228"/>
      <c r="I13" s="215" t="str">
        <f>IF(B13="","",VLOOKUP(B13,DORSAL!$B$6:$D$525,3,FALSE))</f>
        <v>GEKA</v>
      </c>
      <c r="J13" s="216"/>
      <c r="K13" s="216"/>
      <c r="L13" s="217"/>
    </row>
    <row r="14" spans="2:12" ht="15.75">
      <c r="B14" s="104">
        <v>5</v>
      </c>
      <c r="C14" s="209" t="str">
        <f>IF(B14="","",VLOOKUP(B14,DORSAL!$B$6:$D$525,2,FALSE))</f>
        <v>ALEXANDER BORISOV</v>
      </c>
      <c r="D14" s="210"/>
      <c r="E14" s="211"/>
      <c r="F14" s="229"/>
      <c r="G14" s="230"/>
      <c r="H14" s="231"/>
      <c r="I14" s="215" t="str">
        <f>IF(B14="","",VLOOKUP(B14,DORSAL!$B$6:$D$525,3,FALSE))</f>
        <v>OYARZUN</v>
      </c>
      <c r="J14" s="216"/>
      <c r="K14" s="216"/>
      <c r="L14" s="217"/>
    </row>
    <row r="15" spans="2:12" ht="14.25" customHeight="1" thickBot="1">
      <c r="B15" s="104">
        <v>6</v>
      </c>
      <c r="C15" s="209" t="str">
        <f>IF(B15="","",VLOOKUP(B15,DORSAL!$B$6:$D$525,2,FALSE))</f>
        <v>JUAN MARI DE LA LINDE</v>
      </c>
      <c r="D15" s="210"/>
      <c r="E15" s="211"/>
      <c r="F15" s="212"/>
      <c r="G15" s="213"/>
      <c r="H15" s="214"/>
      <c r="I15" s="215" t="str">
        <f>IF(B15="","",VLOOKUP(B15,DORSAL!$B$6:$D$525,3,FALSE))</f>
        <v>SPARBER</v>
      </c>
      <c r="J15" s="216"/>
      <c r="K15" s="216"/>
      <c r="L15" s="217"/>
    </row>
    <row r="16" spans="2:12" ht="6" customHeight="1" thickTop="1"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</row>
    <row r="17" spans="2:12" ht="6" customHeight="1"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2:12" ht="6.75" customHeight="1" thickBot="1"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</row>
    <row r="19" spans="1:12" ht="27" customHeight="1" thickBot="1" thickTop="1">
      <c r="A19" s="20" t="s">
        <v>34</v>
      </c>
      <c r="B19" s="100"/>
      <c r="C19" s="101" t="s">
        <v>19</v>
      </c>
      <c r="D19" s="102"/>
      <c r="E19" s="102"/>
      <c r="F19" s="102"/>
      <c r="G19" s="102"/>
      <c r="H19" s="102"/>
      <c r="I19" s="103" t="s">
        <v>22</v>
      </c>
      <c r="J19" s="221" t="s">
        <v>23</v>
      </c>
      <c r="K19" s="222"/>
      <c r="L19" s="223"/>
    </row>
    <row r="20" spans="1:12" ht="19.5" customHeight="1" thickTop="1">
      <c r="A20" s="224" t="str">
        <f>C11</f>
        <v>MIHAI BODGAN CORBAN</v>
      </c>
      <c r="B20" s="104">
        <v>6</v>
      </c>
      <c r="C20" s="135" t="str">
        <f>C15</f>
        <v>JUAN MARI DE LA LINDE</v>
      </c>
      <c r="D20" s="136">
        <v>1</v>
      </c>
      <c r="E20" s="136">
        <v>4</v>
      </c>
      <c r="F20" s="136"/>
      <c r="G20" s="136"/>
      <c r="H20" s="136"/>
      <c r="I20" s="137">
        <f>IF(D20&gt;D21,1,0)+AND(E20&gt;E21)+AND(F20&gt;F21)+AND(G20&gt;G21)+AND(H20&gt;H21)</f>
        <v>0</v>
      </c>
      <c r="J20" s="203" t="str">
        <f>IF(I20&gt;I21,C15,"-")</f>
        <v>-</v>
      </c>
      <c r="K20" s="204"/>
      <c r="L20" s="205"/>
    </row>
    <row r="21" spans="1:12" ht="19.5" customHeight="1">
      <c r="A21" s="225"/>
      <c r="B21" s="108">
        <v>1</v>
      </c>
      <c r="C21" s="138" t="str">
        <f>C10</f>
        <v>DAVID ALONSO</v>
      </c>
      <c r="D21" s="139">
        <f>IF(D20="","",IF(D20&lt;=9,11,"."))</f>
        <v>11</v>
      </c>
      <c r="E21" s="139">
        <f>IF(E20="","",IF(E20&lt;=9,11,"."))</f>
        <v>11</v>
      </c>
      <c r="F21" s="139">
        <f>IF(F20="","",IF(F20&lt;=9,11,"."))</f>
      </c>
      <c r="G21" s="139">
        <f>IF(G20="","",IF(G20&lt;=9,11,"."))</f>
      </c>
      <c r="H21" s="139">
        <f>IF(H20="","",IF(H20&lt;=9,11,"."))</f>
      </c>
      <c r="I21" s="140">
        <f>IF(D21&gt;D20,1,0)+AND(E21&gt;E20)+AND(F21&gt;F20)+AND(G21&gt;G20)+AND(H21&gt;H20)</f>
        <v>2</v>
      </c>
      <c r="J21" s="206" t="str">
        <f>IF(I21&gt;I20,C10,"-")</f>
        <v>DAVID ALONSO</v>
      </c>
      <c r="K21" s="207"/>
      <c r="L21" s="208"/>
    </row>
    <row r="22" spans="1:12" ht="19.5" customHeight="1">
      <c r="A22" s="189" t="str">
        <f>C12</f>
        <v>JOSE LUIS MORENO</v>
      </c>
      <c r="B22" s="104">
        <v>4</v>
      </c>
      <c r="C22" s="105" t="str">
        <f>C13</f>
        <v>JORGE VENTURA</v>
      </c>
      <c r="D22" s="106">
        <v>11</v>
      </c>
      <c r="E22" s="106">
        <v>9</v>
      </c>
      <c r="F22" s="106">
        <v>11</v>
      </c>
      <c r="G22" s="106"/>
      <c r="H22" s="106"/>
      <c r="I22" s="107">
        <f>IF(D22&gt;D23,1,0)+AND(E22&gt;E23)+AND(F22&gt;F23)+AND(G22&gt;G23)+AND(H22&gt;H23)</f>
        <v>2</v>
      </c>
      <c r="J22" s="197" t="str">
        <f>IF(I22&gt;I23,C13,"-")</f>
        <v>JORGE VENTURA</v>
      </c>
      <c r="K22" s="198"/>
      <c r="L22" s="199"/>
    </row>
    <row r="23" spans="1:12" ht="19.5" customHeight="1">
      <c r="A23" s="189"/>
      <c r="B23" s="108">
        <v>2</v>
      </c>
      <c r="C23" s="109" t="str">
        <f>C11</f>
        <v>MIHAI BODGAN CORBAN</v>
      </c>
      <c r="D23" s="110">
        <v>5</v>
      </c>
      <c r="E23" s="110">
        <f>IF(E22="","",IF(E22&lt;=9,11,"."))</f>
        <v>11</v>
      </c>
      <c r="F23" s="110">
        <v>8</v>
      </c>
      <c r="G23" s="110">
        <f>IF(G22="","",IF(G22&lt;=9,11,"."))</f>
      </c>
      <c r="H23" s="110">
        <f>IF(H22="","",IF(H22&lt;=9,11,"."))</f>
      </c>
      <c r="I23" s="111">
        <f>IF(D23&gt;D22,1,0)+AND(E23&gt;E22)+AND(F23&gt;F22)+AND(G23&gt;G22)+AND(H23&gt;H22)</f>
        <v>1</v>
      </c>
      <c r="J23" s="193" t="str">
        <f>IF(I23&gt;I22,C11,"-")</f>
        <v>-</v>
      </c>
      <c r="K23" s="194"/>
      <c r="L23" s="195"/>
    </row>
    <row r="24" spans="1:12" ht="19.5" customHeight="1">
      <c r="A24" s="189" t="str">
        <f>C13</f>
        <v>JORGE VENTURA</v>
      </c>
      <c r="B24" s="104">
        <v>5</v>
      </c>
      <c r="C24" s="105" t="str">
        <f>C14</f>
        <v>ALEXANDER BORISOV</v>
      </c>
      <c r="D24" s="106">
        <v>7</v>
      </c>
      <c r="E24" s="106">
        <v>9</v>
      </c>
      <c r="F24" s="106"/>
      <c r="G24" s="106"/>
      <c r="H24" s="106"/>
      <c r="I24" s="107">
        <f>IF(D24&gt;D25,1,0)+AND(E24&gt;E25)+AND(F24&gt;F25)+AND(G24&gt;G25)+AND(H24&gt;H25)</f>
        <v>0</v>
      </c>
      <c r="J24" s="197" t="str">
        <f>IF(I24&gt;I25,C14,"-")</f>
        <v>-</v>
      </c>
      <c r="K24" s="198"/>
      <c r="L24" s="199"/>
    </row>
    <row r="25" spans="1:12" ht="19.5" customHeight="1">
      <c r="A25" s="189"/>
      <c r="B25" s="108">
        <v>3</v>
      </c>
      <c r="C25" s="109" t="str">
        <f>C12</f>
        <v>JOSE LUIS MORENO</v>
      </c>
      <c r="D25" s="110">
        <f>IF(D24="","",IF(D24&lt;=9,11,"."))</f>
        <v>11</v>
      </c>
      <c r="E25" s="110">
        <f>IF(E24="","",IF(E24&lt;=9,11,"."))</f>
        <v>11</v>
      </c>
      <c r="F25" s="110">
        <f>IF(F24="","",IF(F24&lt;=9,11,"."))</f>
      </c>
      <c r="G25" s="110">
        <f>IF(G24="","",IF(G24&lt;=9,11,"."))</f>
      </c>
      <c r="H25" s="110">
        <f>IF(H24="","",IF(H24&lt;=9,11,"."))</f>
      </c>
      <c r="I25" s="111">
        <f>IF(D25&gt;D24,1,0)+AND(E25&gt;E24)+AND(F25&gt;F24)+AND(G25&gt;G24)+AND(H25&gt;H24)</f>
        <v>2</v>
      </c>
      <c r="J25" s="193" t="str">
        <f>IF(I25&gt;I24,C12,"-")</f>
        <v>JOSE LUIS MORENO</v>
      </c>
      <c r="K25" s="194"/>
      <c r="L25" s="195"/>
    </row>
    <row r="26" spans="1:12" ht="19.5" customHeight="1">
      <c r="A26" s="189" t="str">
        <f>C14</f>
        <v>ALEXANDER BORISOV</v>
      </c>
      <c r="B26" s="112">
        <v>6</v>
      </c>
      <c r="C26" s="85" t="str">
        <f>C15</f>
        <v>JUAN MARI DE LA LINDE</v>
      </c>
      <c r="D26" s="106">
        <v>8</v>
      </c>
      <c r="E26" s="106">
        <v>7</v>
      </c>
      <c r="F26" s="106"/>
      <c r="G26" s="106"/>
      <c r="H26" s="106"/>
      <c r="I26" s="107">
        <f>IF(D26&gt;D27,1,0)+AND(E26&gt;E27)+AND(F26&gt;F27)+AND(G26&gt;G27)+AND(H26&gt;H27)</f>
        <v>0</v>
      </c>
      <c r="J26" s="197" t="str">
        <f>IF(I26&gt;I27,C15,"-")</f>
        <v>-</v>
      </c>
      <c r="K26" s="198"/>
      <c r="L26" s="199"/>
    </row>
    <row r="27" spans="1:12" ht="19.5" customHeight="1">
      <c r="A27" s="189"/>
      <c r="B27" s="108">
        <v>4</v>
      </c>
      <c r="C27" s="109" t="str">
        <f>C13</f>
        <v>JORGE VENTURA</v>
      </c>
      <c r="D27" s="110">
        <f>IF(D26="","",IF(D26&lt;=9,11,"."))</f>
        <v>11</v>
      </c>
      <c r="E27" s="110">
        <f>IF(E26="","",IF(E26&lt;=9,11,"."))</f>
        <v>11</v>
      </c>
      <c r="F27" s="110">
        <f>IF(F26="","",IF(F26&lt;=9,11,"."))</f>
      </c>
      <c r="G27" s="110">
        <f>IF(G26="","",IF(G26&lt;=9,11,"."))</f>
      </c>
      <c r="H27" s="110">
        <f>IF(H26="","",IF(H26&lt;=9,11,"."))</f>
      </c>
      <c r="I27" s="111">
        <f>IF(D27&gt;D26,1,0)+AND(E27&gt;E26)+AND(F27&gt;F26)+AND(G27&gt;G26)+AND(H27&gt;H26)</f>
        <v>2</v>
      </c>
      <c r="J27" s="193" t="str">
        <f>IF(I27&gt;I26,C13,"-")</f>
        <v>JORGE VENTURA</v>
      </c>
      <c r="K27" s="194"/>
      <c r="L27" s="195"/>
    </row>
    <row r="28" spans="1:12" ht="19.5" customHeight="1">
      <c r="A28" s="189" t="str">
        <f>C15</f>
        <v>JUAN MARI DE LA LINDE</v>
      </c>
      <c r="B28" s="104">
        <v>5</v>
      </c>
      <c r="C28" s="105" t="str">
        <f>C14</f>
        <v>ALEXANDER BORISOV</v>
      </c>
      <c r="D28" s="106">
        <v>3</v>
      </c>
      <c r="E28" s="106">
        <v>6</v>
      </c>
      <c r="F28" s="106"/>
      <c r="G28" s="106"/>
      <c r="H28" s="106"/>
      <c r="I28" s="107">
        <f>IF(D28&gt;D29,1,0)+AND(E28&gt;E29)+AND(F28&gt;F29)+AND(G28&gt;G29)+AND(H28&gt;H29)</f>
        <v>0</v>
      </c>
      <c r="J28" s="197" t="str">
        <f>IF(I28&gt;I29,C14,"-")</f>
        <v>-</v>
      </c>
      <c r="K28" s="198"/>
      <c r="L28" s="199"/>
    </row>
    <row r="29" spans="1:12" ht="19.5" customHeight="1">
      <c r="A29" s="189"/>
      <c r="B29" s="108">
        <v>1</v>
      </c>
      <c r="C29" s="109" t="str">
        <f>C10</f>
        <v>DAVID ALONSO</v>
      </c>
      <c r="D29" s="110">
        <f>IF(D28="","",IF(D28&lt;=9,11,"."))</f>
        <v>11</v>
      </c>
      <c r="E29" s="110">
        <f>IF(E28="","",IF(E28&lt;=9,11,"."))</f>
        <v>11</v>
      </c>
      <c r="F29" s="110">
        <f>IF(F28="","",IF(F28&lt;=9,11,"."))</f>
      </c>
      <c r="G29" s="110">
        <f>IF(G28="","",IF(G28&lt;=9,11,"."))</f>
      </c>
      <c r="H29" s="110">
        <f>IF(H28="","",IF(H28&lt;=9,11,"."))</f>
      </c>
      <c r="I29" s="111">
        <f>IF(D29&gt;D28,1,0)+AND(E29&gt;E28)+AND(F29&gt;F28)+AND(G29&gt;G28)+AND(H29&gt;H28)</f>
        <v>2</v>
      </c>
      <c r="J29" s="193" t="str">
        <f>IF(I29&gt;I28,C10,"-")</f>
        <v>DAVID ALONSO</v>
      </c>
      <c r="K29" s="194"/>
      <c r="L29" s="195"/>
    </row>
    <row r="30" spans="1:12" ht="19.5" customHeight="1">
      <c r="A30" s="189" t="str">
        <f>C10</f>
        <v>DAVID ALONSO</v>
      </c>
      <c r="B30" s="112">
        <v>3</v>
      </c>
      <c r="C30" s="85" t="str">
        <f>C12</f>
        <v>JOSE LUIS MORENO</v>
      </c>
      <c r="D30" s="136">
        <v>11</v>
      </c>
      <c r="E30" s="136">
        <v>11</v>
      </c>
      <c r="F30" s="136"/>
      <c r="G30" s="136"/>
      <c r="H30" s="136"/>
      <c r="I30" s="137">
        <f>IF(D30&gt;D31,1,0)+AND(E30&gt;E31)+AND(F30&gt;F31)+AND(G30&gt;G31)+AND(H30&gt;H31)</f>
        <v>2</v>
      </c>
      <c r="J30" s="203" t="str">
        <f>IF(I30&gt;I31,C12,"-")</f>
        <v>JOSE LUIS MORENO</v>
      </c>
      <c r="K30" s="204"/>
      <c r="L30" s="205"/>
    </row>
    <row r="31" spans="1:12" ht="19.5" customHeight="1">
      <c r="A31" s="189"/>
      <c r="B31" s="108">
        <v>2</v>
      </c>
      <c r="C31" s="154" t="str">
        <f>C11</f>
        <v>MIHAI BODGAN CORBAN</v>
      </c>
      <c r="D31" s="139">
        <v>4</v>
      </c>
      <c r="E31" s="139">
        <v>6</v>
      </c>
      <c r="F31" s="139">
        <f>IF(F30="","",IF(F30&lt;=9,11,"."))</f>
      </c>
      <c r="G31" s="139">
        <f>IF(G30="","",IF(G30&lt;=9,11,"."))</f>
      </c>
      <c r="H31" s="139">
        <f>IF(H30="","",IF(H30&lt;=9,11,"."))</f>
      </c>
      <c r="I31" s="140">
        <f>IF(D31&gt;D30,1,0)+AND(E31&gt;E30)+AND(F31&gt;F30)+AND(G31&gt;G30)+AND(H31&gt;H30)</f>
        <v>0</v>
      </c>
      <c r="J31" s="206" t="str">
        <f>IF(I31&gt;I30,C11,"-")</f>
        <v>-</v>
      </c>
      <c r="K31" s="207"/>
      <c r="L31" s="208"/>
    </row>
    <row r="32" spans="1:12" ht="19.5" customHeight="1">
      <c r="A32" s="189" t="str">
        <f>C11</f>
        <v>MIHAI BODGAN CORBAN</v>
      </c>
      <c r="B32" s="112">
        <v>4</v>
      </c>
      <c r="C32" s="85" t="str">
        <f>C13</f>
        <v>JORGE VENTURA</v>
      </c>
      <c r="D32" s="106">
        <v>4</v>
      </c>
      <c r="E32" s="106">
        <v>2</v>
      </c>
      <c r="F32" s="106"/>
      <c r="G32" s="106"/>
      <c r="H32" s="106"/>
      <c r="I32" s="107">
        <f>IF(D32&gt;D33,1,0)+AND(E32&gt;E33)+AND(F32&gt;F33)+AND(G32&gt;G33)+AND(H32&gt;H33)</f>
        <v>0</v>
      </c>
      <c r="J32" s="197" t="str">
        <f>IF(I32&gt;I33,C13,"-")</f>
        <v>-</v>
      </c>
      <c r="K32" s="198"/>
      <c r="L32" s="199"/>
    </row>
    <row r="33" spans="1:12" ht="19.5" customHeight="1">
      <c r="A33" s="189"/>
      <c r="B33" s="108">
        <v>1</v>
      </c>
      <c r="C33" s="109" t="str">
        <f>C10</f>
        <v>DAVID ALONSO</v>
      </c>
      <c r="D33" s="110">
        <f>IF(D32="","",IF(D32&lt;=9,11,"."))</f>
        <v>11</v>
      </c>
      <c r="E33" s="110">
        <f>IF(E32="","",IF(E32&lt;=9,11,"."))</f>
        <v>11</v>
      </c>
      <c r="F33" s="110">
        <f>IF(F32="","",IF(F32&lt;=9,11,"."))</f>
      </c>
      <c r="G33" s="110">
        <f>IF(G32="","",IF(G32&lt;=9,11,"."))</f>
      </c>
      <c r="H33" s="110">
        <f>IF(H32="","",IF(H32&lt;=9,11,"."))</f>
      </c>
      <c r="I33" s="111">
        <f>IF(D33&gt;D32,1,0)+AND(E33&gt;E32)+AND(F33&gt;F32)+AND(G33&gt;G32)+AND(H33&gt;H32)</f>
        <v>2</v>
      </c>
      <c r="J33" s="193" t="str">
        <f>IF(I33&gt;I32,C10,"-")</f>
        <v>DAVID ALONSO</v>
      </c>
      <c r="K33" s="194"/>
      <c r="L33" s="195"/>
    </row>
    <row r="34" spans="1:12" ht="19.5" customHeight="1">
      <c r="A34" s="189" t="str">
        <f>C13</f>
        <v>JORGE VENTURA</v>
      </c>
      <c r="B34" s="104">
        <v>6</v>
      </c>
      <c r="C34" s="105" t="str">
        <f>C15</f>
        <v>JUAN MARI DE LA LINDE</v>
      </c>
      <c r="D34" s="106">
        <v>4</v>
      </c>
      <c r="E34" s="106">
        <v>4</v>
      </c>
      <c r="F34" s="106"/>
      <c r="G34" s="106"/>
      <c r="H34" s="106"/>
      <c r="I34" s="107">
        <f>IF(D34&gt;D35,1,0)+AND(E34&gt;E35)+AND(F34&gt;F35)+AND(G34&gt;G35)+AND(H34&gt;H35)</f>
        <v>0</v>
      </c>
      <c r="J34" s="197" t="str">
        <f>IF(I34&gt;I35,C15,"-")</f>
        <v>-</v>
      </c>
      <c r="K34" s="198"/>
      <c r="L34" s="199"/>
    </row>
    <row r="35" spans="1:12" ht="19.5" customHeight="1">
      <c r="A35" s="189"/>
      <c r="B35" s="108">
        <v>3</v>
      </c>
      <c r="C35" s="109" t="str">
        <f>C12</f>
        <v>JOSE LUIS MORENO</v>
      </c>
      <c r="D35" s="110">
        <f>IF(D34="","",IF(D34&lt;=9,11,"."))</f>
        <v>11</v>
      </c>
      <c r="E35" s="110">
        <f>IF(E34="","",IF(E34&lt;=9,11,"."))</f>
        <v>11</v>
      </c>
      <c r="F35" s="110">
        <f>IF(F34="","",IF(F34&lt;=9,11,"."))</f>
      </c>
      <c r="G35" s="110">
        <f>IF(G34="","",IF(G34&lt;=9,11,"."))</f>
      </c>
      <c r="H35" s="110">
        <f>IF(H34="","",IF(H34&lt;=9,11,"."))</f>
      </c>
      <c r="I35" s="111">
        <f>IF(D35&gt;D34,1,0)+AND(E35&gt;E34)+AND(F35&gt;F34)+AND(G35&gt;G34)+AND(H35&gt;H34)</f>
        <v>2</v>
      </c>
      <c r="J35" s="193" t="str">
        <f>IF(I35&gt;I34,C12,"-")</f>
        <v>JOSE LUIS MORENO</v>
      </c>
      <c r="K35" s="194"/>
      <c r="L35" s="195"/>
    </row>
    <row r="36" spans="1:12" ht="19.5" customHeight="1">
      <c r="A36" s="189" t="str">
        <f>C12</f>
        <v>JOSE LUIS MORENO</v>
      </c>
      <c r="B36" s="112">
        <v>5</v>
      </c>
      <c r="C36" s="85" t="str">
        <f>C14</f>
        <v>ALEXANDER BORISOV</v>
      </c>
      <c r="D36" s="136">
        <v>7</v>
      </c>
      <c r="E36" s="136">
        <v>11</v>
      </c>
      <c r="F36" s="136">
        <v>9</v>
      </c>
      <c r="G36" s="136"/>
      <c r="H36" s="136"/>
      <c r="I36" s="137">
        <f>IF(D36&gt;D37,1,0)+AND(E36&gt;E37)+AND(F36&gt;F37)+AND(G36&gt;G37)+AND(H36&gt;H37)</f>
        <v>1</v>
      </c>
      <c r="J36" s="203" t="str">
        <f>IF(I36&gt;I37,C14,"-")</f>
        <v>-</v>
      </c>
      <c r="K36" s="204"/>
      <c r="L36" s="205"/>
    </row>
    <row r="37" spans="1:12" ht="19.5" customHeight="1">
      <c r="A37" s="189"/>
      <c r="B37" s="112">
        <v>2</v>
      </c>
      <c r="C37" s="85" t="str">
        <f>C11</f>
        <v>MIHAI BODGAN CORBAN</v>
      </c>
      <c r="D37" s="139">
        <f>IF(D36="","",IF(D36&lt;=9,11,"."))</f>
        <v>11</v>
      </c>
      <c r="E37" s="139">
        <v>8</v>
      </c>
      <c r="F37" s="139">
        <f>IF(F36="","",IF(F36&lt;=9,11,"."))</f>
        <v>11</v>
      </c>
      <c r="G37" s="139">
        <f>IF(G36="","",IF(G36&lt;=9,11,"."))</f>
      </c>
      <c r="H37" s="139">
        <f>IF(H36="","",IF(H36&lt;=9,11,"."))</f>
      </c>
      <c r="I37" s="140">
        <f>IF(D37&gt;D36,1,0)+AND(E37&gt;E36)+AND(F37&gt;F36)+AND(G37&gt;G36)+AND(H37&gt;H36)</f>
        <v>2</v>
      </c>
      <c r="J37" s="206" t="str">
        <f>IF(I37&gt;I36,C11,"-")</f>
        <v>MIHAI BODGAN CORBAN</v>
      </c>
      <c r="K37" s="207"/>
      <c r="L37" s="208"/>
    </row>
    <row r="38" spans="1:12" ht="19.5" customHeight="1">
      <c r="A38" s="189" t="str">
        <f>C14</f>
        <v>ALEXANDER BORISOV</v>
      </c>
      <c r="B38" s="104">
        <v>3</v>
      </c>
      <c r="C38" s="105" t="str">
        <f>C12</f>
        <v>JOSE LUIS MORENO</v>
      </c>
      <c r="D38" s="106">
        <v>5</v>
      </c>
      <c r="E38" s="106">
        <v>3</v>
      </c>
      <c r="F38" s="106"/>
      <c r="G38" s="106"/>
      <c r="H38" s="106"/>
      <c r="I38" s="107">
        <f>IF(D38&gt;D39,1,0)+AND(E38&gt;E39)+AND(F38&gt;F39)+AND(G38&gt;G39)+AND(H38&gt;H39)</f>
        <v>0</v>
      </c>
      <c r="J38" s="197" t="str">
        <f>IF(I38&gt;I39,C12,"-")</f>
        <v>-</v>
      </c>
      <c r="K38" s="198"/>
      <c r="L38" s="199"/>
    </row>
    <row r="39" spans="1:12" ht="19.5" customHeight="1">
      <c r="A39" s="189"/>
      <c r="B39" s="108">
        <v>1</v>
      </c>
      <c r="C39" s="109" t="str">
        <f>C10</f>
        <v>DAVID ALONSO</v>
      </c>
      <c r="D39" s="110">
        <v>11</v>
      </c>
      <c r="E39" s="110">
        <f>IF(E38="","",IF(E38&lt;=9,11,"."))</f>
        <v>11</v>
      </c>
      <c r="F39" s="110">
        <f>IF(F38="","",IF(F38&lt;=9,11,"."))</f>
      </c>
      <c r="G39" s="110">
        <f>IF(G38="","",IF(G38&lt;=9,11,"."))</f>
      </c>
      <c r="H39" s="110">
        <f>IF(H38="","",IF(H38&lt;=9,11,"."))</f>
      </c>
      <c r="I39" s="111">
        <f>IF(D39&gt;D38,1,0)+AND(E39&gt;E38)+AND(F39&gt;F38)+AND(G39&gt;G38)+AND(H39&gt;H38)</f>
        <v>2</v>
      </c>
      <c r="J39" s="193" t="str">
        <f>IF(I39&gt;I38,C10,"-")</f>
        <v>DAVID ALONSO</v>
      </c>
      <c r="K39" s="194"/>
      <c r="L39" s="195"/>
    </row>
    <row r="40" spans="1:12" ht="19.5" customHeight="1">
      <c r="A40" s="189" t="str">
        <f>C10</f>
        <v>DAVID ALONSO</v>
      </c>
      <c r="B40" s="112">
        <v>6</v>
      </c>
      <c r="C40" s="85" t="str">
        <f>C15</f>
        <v>JUAN MARI DE LA LINDE</v>
      </c>
      <c r="D40" s="106">
        <v>7</v>
      </c>
      <c r="E40" s="106">
        <v>11</v>
      </c>
      <c r="F40" s="106">
        <v>8</v>
      </c>
      <c r="G40" s="106"/>
      <c r="H40" s="106"/>
      <c r="I40" s="107">
        <f>IF(D40&gt;D41,1,0)+AND(E40&gt;E41)+AND(F40&gt;F41)+AND(G40&gt;G41)+AND(H40&gt;H41)</f>
        <v>1</v>
      </c>
      <c r="J40" s="197" t="str">
        <f>IF(I40&gt;I41,C15,"-")</f>
        <v>-</v>
      </c>
      <c r="K40" s="198"/>
      <c r="L40" s="199"/>
    </row>
    <row r="41" spans="1:12" ht="19.5" customHeight="1">
      <c r="A41" s="189"/>
      <c r="B41" s="112">
        <v>2</v>
      </c>
      <c r="C41" s="85" t="str">
        <f>C11</f>
        <v>MIHAI BODGAN CORBAN</v>
      </c>
      <c r="D41" s="141">
        <f>IF(D40="","",IF(D40&lt;=9,11,"."))</f>
        <v>11</v>
      </c>
      <c r="E41" s="141">
        <v>8</v>
      </c>
      <c r="F41" s="141">
        <f>IF(F40="","",IF(F40&lt;=9,11,"."))</f>
        <v>11</v>
      </c>
      <c r="G41" s="141">
        <f>IF(G40="","",IF(G40&lt;=9,11,"."))</f>
      </c>
      <c r="H41" s="141">
        <f>IF(H40="","",IF(H40&lt;=9,11,"."))</f>
      </c>
      <c r="I41" s="142">
        <f>IF(D41&gt;D40,1,0)+AND(E41&gt;E40)+AND(F41&gt;F40)+AND(G41&gt;G40)+AND(H41&gt;H40)</f>
        <v>2</v>
      </c>
      <c r="J41" s="190" t="str">
        <f>IF(I41&gt;I40,C11,"-")</f>
        <v>MIHAI BODGAN CORBAN</v>
      </c>
      <c r="K41" s="191"/>
      <c r="L41" s="192"/>
    </row>
    <row r="42" spans="1:12" ht="19.5" customHeight="1">
      <c r="A42" s="189" t="str">
        <f>C15</f>
        <v>JUAN MARI DE LA LINDE</v>
      </c>
      <c r="B42" s="104">
        <v>5</v>
      </c>
      <c r="C42" s="143" t="str">
        <f>C14</f>
        <v>ALEXANDER BORISOV</v>
      </c>
      <c r="D42" s="136">
        <v>9</v>
      </c>
      <c r="E42" s="136">
        <v>1</v>
      </c>
      <c r="F42" s="136"/>
      <c r="G42" s="136"/>
      <c r="H42" s="136"/>
      <c r="I42" s="107">
        <f>IF(D42&gt;D43,1,0)+AND(E42&gt;E43)+AND(F42&gt;F43)+AND(G42&gt;G43)+AND(H42&gt;H43)</f>
        <v>0</v>
      </c>
      <c r="J42" s="197" t="str">
        <f>IF(I42&gt;I43,C14,"-")</f>
        <v>-</v>
      </c>
      <c r="K42" s="198"/>
      <c r="L42" s="199"/>
    </row>
    <row r="43" spans="1:12" ht="19.5" customHeight="1">
      <c r="A43" s="189"/>
      <c r="B43" s="108">
        <v>4</v>
      </c>
      <c r="C43" s="144" t="str">
        <f>C13</f>
        <v>JORGE VENTURA</v>
      </c>
      <c r="D43" s="139">
        <f>IF(D42="","",IF(D42&lt;=9,11,"."))</f>
        <v>11</v>
      </c>
      <c r="E43" s="139">
        <f>IF(E42="","",IF(E42&lt;=9,11,"."))</f>
        <v>11</v>
      </c>
      <c r="F43" s="139">
        <f>IF(F42="","",IF(F42&lt;=9,11,"."))</f>
      </c>
      <c r="G43" s="139">
        <f>IF(G42="","",IF(G42&lt;=9,11,"."))</f>
      </c>
      <c r="H43" s="139">
        <f>IF(H42="","",IF(H42&lt;=9,11,"."))</f>
      </c>
      <c r="I43" s="111">
        <f>IF(D43&gt;D42,1,0)+AND(E43&gt;E42)+AND(F43&gt;F42)+AND(G43&gt;G42)+AND(H43&gt;H42)</f>
        <v>2</v>
      </c>
      <c r="J43" s="193" t="str">
        <f>IF(I43&gt;I42,C13,"-")</f>
        <v>JORGE VENTURA</v>
      </c>
      <c r="K43" s="194"/>
      <c r="L43" s="195"/>
    </row>
    <row r="44" spans="1:12" ht="19.5" customHeight="1">
      <c r="A44" s="189" t="str">
        <f>C12</f>
        <v>JOSE LUIS MORENO</v>
      </c>
      <c r="B44" s="104">
        <v>2</v>
      </c>
      <c r="C44" s="143" t="str">
        <f>C11</f>
        <v>MIHAI BODGAN CORBAN</v>
      </c>
      <c r="D44" s="106">
        <v>2</v>
      </c>
      <c r="E44" s="106">
        <v>2</v>
      </c>
      <c r="F44" s="106"/>
      <c r="G44" s="106"/>
      <c r="H44" s="106"/>
      <c r="I44" s="107">
        <f>IF(D44&gt;D45,1,0)+AND(E44&gt;E45)+AND(F44&gt;F45)+AND(G44&gt;G45)+AND(H44&gt;H45)</f>
        <v>0</v>
      </c>
      <c r="J44" s="197" t="str">
        <f>IF(I44&gt;I45,C11,"-")</f>
        <v>-</v>
      </c>
      <c r="K44" s="198"/>
      <c r="L44" s="199"/>
    </row>
    <row r="45" spans="1:12" ht="19.5" customHeight="1">
      <c r="A45" s="189"/>
      <c r="B45" s="108">
        <v>1</v>
      </c>
      <c r="C45" s="144" t="str">
        <f>C10</f>
        <v>DAVID ALONSO</v>
      </c>
      <c r="D45" s="110">
        <f>IF(D44="","",IF(D44&lt;=9,11,"."))</f>
        <v>11</v>
      </c>
      <c r="E45" s="110">
        <f>IF(E44="","",IF(E44&lt;=9,11,"."))</f>
        <v>11</v>
      </c>
      <c r="F45" s="110">
        <f>IF(F44="","",IF(F44&lt;=9,11,"."))</f>
      </c>
      <c r="G45" s="110">
        <f>IF(G44="","",IF(G44&lt;=9,11,"."))</f>
      </c>
      <c r="H45" s="110">
        <f>IF(H44="","",IF(H44&lt;=9,11,"."))</f>
      </c>
      <c r="I45" s="142">
        <f>IF(D45&gt;D44,1,0)+AND(E45&gt;E44)+AND(F45&gt;F44)+AND(G45&gt;G44)+AND(H45&gt;H44)</f>
        <v>2</v>
      </c>
      <c r="J45" s="193" t="str">
        <f>IF(I45&gt;I44,C10,"-")</f>
        <v>DAVID ALONSO</v>
      </c>
      <c r="K45" s="194"/>
      <c r="L45" s="195"/>
    </row>
    <row r="46" spans="1:12" ht="19.5" customHeight="1">
      <c r="A46" s="189" t="str">
        <f>C14</f>
        <v>ALEXANDER BORISOV</v>
      </c>
      <c r="B46" s="112">
        <v>3</v>
      </c>
      <c r="C46" s="155" t="str">
        <f>C12</f>
        <v>JOSE LUIS MORENO</v>
      </c>
      <c r="D46" s="156">
        <v>11</v>
      </c>
      <c r="E46" s="156">
        <v>11</v>
      </c>
      <c r="F46" s="156"/>
      <c r="G46" s="156"/>
      <c r="H46" s="156"/>
      <c r="I46" s="107">
        <f>IF(D46&gt;D47,1,0)+AND(E46&gt;E47)+AND(F46&gt;F47)+AND(G46&gt;G47)+AND(H46&gt;H47)</f>
        <v>2</v>
      </c>
      <c r="J46" s="190" t="str">
        <f>IF(I46&gt;I47,C12,"-")</f>
        <v>JOSE LUIS MORENO</v>
      </c>
      <c r="K46" s="191"/>
      <c r="L46" s="192"/>
    </row>
    <row r="47" spans="1:12" ht="19.5" customHeight="1">
      <c r="A47" s="189"/>
      <c r="B47" s="108">
        <v>4</v>
      </c>
      <c r="C47" s="144" t="str">
        <f>C13</f>
        <v>JORGE VENTURA</v>
      </c>
      <c r="D47" s="110">
        <v>2</v>
      </c>
      <c r="E47" s="110">
        <v>4</v>
      </c>
      <c r="F47" s="110">
        <f>IF(F46="","",IF(F46&lt;=9,11,"."))</f>
      </c>
      <c r="G47" s="110">
        <f>IF(G46="","",IF(G46&lt;=9,11,"."))</f>
      </c>
      <c r="H47" s="110">
        <f>IF(H46="","",IF(H46&lt;=9,11,"."))</f>
      </c>
      <c r="I47" s="111">
        <f>IF(D47&gt;D46,1,0)+AND(E47&gt;E46)+AND(F47&gt;F46)+AND(G47&gt;G46)+AND(H47&gt;H46)</f>
        <v>0</v>
      </c>
      <c r="J47" s="193" t="str">
        <f>IF(I47&gt;I46,C13,"-")</f>
        <v>-</v>
      </c>
      <c r="K47" s="194"/>
      <c r="L47" s="195"/>
    </row>
    <row r="48" spans="1:12" ht="19.5" customHeight="1">
      <c r="A48" s="189" t="str">
        <f>C13</f>
        <v>JORGE VENTURA</v>
      </c>
      <c r="B48" s="104">
        <v>5</v>
      </c>
      <c r="C48" s="143" t="str">
        <f>C14</f>
        <v>ALEXANDER BORISOV</v>
      </c>
      <c r="D48" s="106">
        <v>11</v>
      </c>
      <c r="E48" s="106">
        <v>11</v>
      </c>
      <c r="F48" s="106"/>
      <c r="G48" s="106"/>
      <c r="H48" s="106"/>
      <c r="I48" s="107">
        <f>IF(D48&gt;D49,1,0)+AND(E48&gt;E49)+AND(F48&gt;F49)+AND(G48&gt;G49)+AND(H48&gt;H49)</f>
        <v>2</v>
      </c>
      <c r="J48" s="197" t="str">
        <f>IF(I48&gt;I49,C14,"-")</f>
        <v>ALEXANDER BORISOV</v>
      </c>
      <c r="K48" s="198"/>
      <c r="L48" s="199"/>
    </row>
    <row r="49" spans="1:12" ht="19.5" customHeight="1" thickBot="1">
      <c r="A49" s="196"/>
      <c r="B49" s="113">
        <v>6</v>
      </c>
      <c r="C49" s="145" t="str">
        <f>C15</f>
        <v>JUAN MARI DE LA LINDE</v>
      </c>
      <c r="D49" s="114">
        <v>9</v>
      </c>
      <c r="E49" s="114">
        <v>4</v>
      </c>
      <c r="F49" s="114">
        <f>IF(F48="","",IF(F48&lt;=9,11,"."))</f>
      </c>
      <c r="G49" s="114">
        <f>IF(G48="","",IF(G48&lt;=9,11,"."))</f>
      </c>
      <c r="H49" s="114">
        <f>IF(H48="","",IF(H48&lt;=9,11,"."))</f>
      </c>
      <c r="I49" s="115">
        <f>IF(D49&gt;D48,1,0)+AND(E49&gt;E48)+AND(F49&gt;F48)+AND(G49&gt;G48)+AND(H49&gt;H48)</f>
        <v>0</v>
      </c>
      <c r="J49" s="200" t="str">
        <f>IF(I49&gt;I48,C15,"-")</f>
        <v>-</v>
      </c>
      <c r="K49" s="201"/>
      <c r="L49" s="202"/>
    </row>
    <row r="50" spans="2:12" ht="15" customHeight="1" thickBot="1" thickTop="1">
      <c r="B50" s="188" t="s">
        <v>24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</row>
    <row r="51" spans="2:12" ht="13.5" thickTop="1">
      <c r="B51" s="116"/>
      <c r="C51" s="102"/>
      <c r="D51" s="102"/>
      <c r="E51" s="102"/>
      <c r="F51" s="102"/>
      <c r="G51" s="102"/>
      <c r="H51" s="102"/>
      <c r="I51" s="117" t="s">
        <v>28</v>
      </c>
      <c r="J51" s="118" t="s">
        <v>25</v>
      </c>
      <c r="K51" s="119" t="s">
        <v>26</v>
      </c>
      <c r="L51" s="120" t="s">
        <v>27</v>
      </c>
    </row>
    <row r="52" spans="2:12" ht="15.75">
      <c r="B52" s="121">
        <v>1</v>
      </c>
      <c r="C52" s="98" t="str">
        <f aca="true" t="shared" si="0" ref="C52:C57">C10</f>
        <v>DAVID ALONSO</v>
      </c>
      <c r="D52" s="122"/>
      <c r="E52" s="122"/>
      <c r="F52" s="122"/>
      <c r="G52" s="122"/>
      <c r="H52" s="122"/>
      <c r="I52" s="123">
        <f aca="true" t="shared" si="1" ref="I52:I57">COUNTIF($J$20:$J$49,C10)*2</f>
        <v>10</v>
      </c>
      <c r="J52" s="123">
        <f>SUM(I21+I29+I39+I45+I33)</f>
        <v>10</v>
      </c>
      <c r="K52" s="124">
        <f>SUM(D21:H21,D29:H29,D33:H33,D39:H39,D45:H45)</f>
        <v>110</v>
      </c>
      <c r="L52" s="125">
        <f>IF(I52&lt;&gt;0,RANK(I52,I52:I57),"")</f>
        <v>1</v>
      </c>
    </row>
    <row r="53" spans="2:12" ht="15.75">
      <c r="B53" s="147">
        <v>2</v>
      </c>
      <c r="C53" s="127" t="str">
        <f t="shared" si="0"/>
        <v>MIHAI BODGAN CORBAN</v>
      </c>
      <c r="D53" s="128"/>
      <c r="E53" s="128"/>
      <c r="F53" s="128"/>
      <c r="G53" s="128"/>
      <c r="H53" s="128"/>
      <c r="I53" s="129">
        <f t="shared" si="1"/>
        <v>4</v>
      </c>
      <c r="J53" s="129">
        <f>SUM(I23+I41+I31+I44+I37)</f>
        <v>5</v>
      </c>
      <c r="K53" s="130">
        <f>SUM(D23:H23,D31:H31,D41:H41,D44:H44,D37:H37)</f>
        <v>98</v>
      </c>
      <c r="L53" s="125">
        <f>IF(I53&lt;&gt;0,RANK(I53,I52:I57),"")</f>
        <v>4</v>
      </c>
    </row>
    <row r="54" spans="2:12" ht="15.75">
      <c r="B54" s="148">
        <v>3</v>
      </c>
      <c r="C54" s="127" t="str">
        <f t="shared" si="0"/>
        <v>JOSE LUIS MORENO</v>
      </c>
      <c r="D54" s="128"/>
      <c r="E54" s="128"/>
      <c r="F54" s="128"/>
      <c r="G54" s="128"/>
      <c r="H54" s="128"/>
      <c r="I54" s="129">
        <f t="shared" si="1"/>
        <v>8</v>
      </c>
      <c r="J54" s="129">
        <f>SUM(I25+I38+I30+I35+I46)</f>
        <v>8</v>
      </c>
      <c r="K54" s="130">
        <f>SUM(D25:H25,D30:H30,D35:H35,D38:H38,D46:H46)</f>
        <v>96</v>
      </c>
      <c r="L54" s="125">
        <f>IF(I54&lt;&gt;0,RANK(I54,I52:I57),"")</f>
        <v>2</v>
      </c>
    </row>
    <row r="55" spans="2:12" ht="15.75">
      <c r="B55" s="126">
        <v>4</v>
      </c>
      <c r="C55" s="149" t="str">
        <f t="shared" si="0"/>
        <v>JORGE VENTURA</v>
      </c>
      <c r="D55" s="150"/>
      <c r="E55" s="150"/>
      <c r="F55" s="150"/>
      <c r="G55" s="150"/>
      <c r="H55" s="150"/>
      <c r="I55" s="129">
        <f t="shared" si="1"/>
        <v>6</v>
      </c>
      <c r="J55" s="129">
        <f>SUM(I22+I32+I27+I43+I47)</f>
        <v>6</v>
      </c>
      <c r="K55" s="130">
        <f>SUM(D22:H22,D27:H27,D32:H32,D43:H43,D47:H47)</f>
        <v>87</v>
      </c>
      <c r="L55" s="125">
        <f>IF(I55&lt;&gt;0,RANK(I55,I52:I57),"")</f>
        <v>3</v>
      </c>
    </row>
    <row r="56" spans="2:12" ht="15.75">
      <c r="B56" s="147">
        <v>5</v>
      </c>
      <c r="C56" s="127" t="str">
        <f t="shared" si="0"/>
        <v>ALEXANDER BORISOV</v>
      </c>
      <c r="D56" s="150"/>
      <c r="E56" s="150"/>
      <c r="F56" s="150"/>
      <c r="G56" s="150"/>
      <c r="H56" s="150"/>
      <c r="I56" s="129">
        <f t="shared" si="1"/>
        <v>2</v>
      </c>
      <c r="J56" s="129">
        <f>SUM(I24+I28+I36+I42+I48)</f>
        <v>3</v>
      </c>
      <c r="K56" s="129">
        <f>SUM(D24:H24,D28:H28,D36:H36,D42:H42,D48:H48)</f>
        <v>84</v>
      </c>
      <c r="L56" s="125">
        <f>IF(I56&lt;&gt;0,RANK(I56,I52:I57),"")</f>
        <v>5</v>
      </c>
    </row>
    <row r="57" spans="2:12" ht="16.5" thickBot="1">
      <c r="B57" s="131">
        <v>6</v>
      </c>
      <c r="C57" s="151" t="str">
        <f t="shared" si="0"/>
        <v>JUAN MARI DE LA LINDE</v>
      </c>
      <c r="D57" s="152"/>
      <c r="E57" s="152"/>
      <c r="F57" s="152"/>
      <c r="G57" s="152"/>
      <c r="H57" s="152"/>
      <c r="I57" s="132">
        <f t="shared" si="1"/>
        <v>0</v>
      </c>
      <c r="J57" s="153">
        <f>I20+I26+I34+I49+I40</f>
        <v>1</v>
      </c>
      <c r="K57" s="153">
        <f>SUM(D20:H20,D26:H26,D34:H34,D40:H40,D49:H49)</f>
        <v>67</v>
      </c>
      <c r="L57" s="133">
        <f>IF(I57&lt;&gt;0,RANK(I57,I52:I57),"")</f>
      </c>
    </row>
    <row r="58" spans="2:12" ht="9" customHeight="1" thickTop="1">
      <c r="B58" s="157"/>
      <c r="C58" s="157"/>
      <c r="D58" s="157"/>
      <c r="E58" s="157"/>
      <c r="F58" s="157"/>
      <c r="G58" s="157"/>
      <c r="H58" s="157"/>
      <c r="I58" s="157"/>
      <c r="J58" s="76"/>
      <c r="K58" s="76"/>
      <c r="L58" s="76"/>
    </row>
    <row r="59" spans="2:9" ht="9" customHeight="1">
      <c r="B59" s="19"/>
      <c r="C59" s="19"/>
      <c r="D59" s="19"/>
      <c r="E59" s="19"/>
      <c r="F59" s="19"/>
      <c r="G59" s="19"/>
      <c r="H59" s="19"/>
      <c r="I59" s="19"/>
    </row>
    <row r="61" spans="2:9" ht="12.75">
      <c r="B61" s="22"/>
      <c r="C61" s="22"/>
      <c r="D61" s="22"/>
      <c r="E61" s="22"/>
      <c r="F61" s="22"/>
      <c r="G61" s="22"/>
      <c r="H61" s="22"/>
      <c r="I61" s="22"/>
    </row>
    <row r="62" spans="2:9" ht="12.75">
      <c r="B62" s="22"/>
      <c r="C62" s="21"/>
      <c r="D62" s="21"/>
      <c r="E62" s="21"/>
      <c r="F62" s="21"/>
      <c r="G62" s="21"/>
      <c r="H62" s="21"/>
      <c r="I62" s="21"/>
    </row>
    <row r="63" spans="2:9" ht="12.75">
      <c r="B63" s="22"/>
      <c r="C63" s="21"/>
      <c r="D63" s="21"/>
      <c r="E63" s="21"/>
      <c r="F63" s="21"/>
      <c r="G63" s="21"/>
      <c r="H63" s="21"/>
      <c r="I63" s="21"/>
    </row>
    <row r="64" spans="2:9" ht="12.75">
      <c r="B64" s="22"/>
      <c r="C64" s="21"/>
      <c r="D64" s="21"/>
      <c r="E64" s="21"/>
      <c r="F64" s="21"/>
      <c r="G64" s="21"/>
      <c r="H64" s="21"/>
      <c r="I64" s="21"/>
    </row>
    <row r="65" spans="2:9" ht="12.75">
      <c r="B65" s="22"/>
      <c r="C65" s="21"/>
      <c r="D65" s="21"/>
      <c r="E65" s="21"/>
      <c r="F65" s="21"/>
      <c r="G65" s="21"/>
      <c r="H65" s="21"/>
      <c r="I65" s="21"/>
    </row>
  </sheetData>
  <sheetProtection/>
  <mergeCells count="77">
    <mergeCell ref="B3:L6"/>
    <mergeCell ref="B7:C7"/>
    <mergeCell ref="D7:J7"/>
    <mergeCell ref="B8:C8"/>
    <mergeCell ref="D8:E8"/>
    <mergeCell ref="F8:H8"/>
    <mergeCell ref="K8:L8"/>
    <mergeCell ref="B9:E9"/>
    <mergeCell ref="F9:H9"/>
    <mergeCell ref="I9:J9"/>
    <mergeCell ref="K9:L9"/>
    <mergeCell ref="C10:E10"/>
    <mergeCell ref="F10:H10"/>
    <mergeCell ref="I10:L10"/>
    <mergeCell ref="C11:E11"/>
    <mergeCell ref="F11:H11"/>
    <mergeCell ref="I11:L11"/>
    <mergeCell ref="C12:E12"/>
    <mergeCell ref="F12:H12"/>
    <mergeCell ref="I12:L12"/>
    <mergeCell ref="C13:E13"/>
    <mergeCell ref="F13:H13"/>
    <mergeCell ref="I13:L13"/>
    <mergeCell ref="C14:E14"/>
    <mergeCell ref="F14:H14"/>
    <mergeCell ref="I14:L14"/>
    <mergeCell ref="C15:E15"/>
    <mergeCell ref="F15:H15"/>
    <mergeCell ref="I15:L15"/>
    <mergeCell ref="B16:L18"/>
    <mergeCell ref="J19:L19"/>
    <mergeCell ref="A20:A21"/>
    <mergeCell ref="J20:L20"/>
    <mergeCell ref="J21:L21"/>
    <mergeCell ref="A22:A23"/>
    <mergeCell ref="J22:L22"/>
    <mergeCell ref="J23:L23"/>
    <mergeCell ref="A24:A25"/>
    <mergeCell ref="J24:L24"/>
    <mergeCell ref="J25:L25"/>
    <mergeCell ref="A26:A27"/>
    <mergeCell ref="J26:L26"/>
    <mergeCell ref="J27:L27"/>
    <mergeCell ref="A28:A29"/>
    <mergeCell ref="J28:L28"/>
    <mergeCell ref="J29:L29"/>
    <mergeCell ref="A30:A31"/>
    <mergeCell ref="J30:L30"/>
    <mergeCell ref="J31:L31"/>
    <mergeCell ref="A32:A33"/>
    <mergeCell ref="J32:L32"/>
    <mergeCell ref="J33:L33"/>
    <mergeCell ref="A34:A35"/>
    <mergeCell ref="J34:L34"/>
    <mergeCell ref="J35:L35"/>
    <mergeCell ref="A36:A37"/>
    <mergeCell ref="J36:L36"/>
    <mergeCell ref="J37:L37"/>
    <mergeCell ref="A38:A39"/>
    <mergeCell ref="J38:L38"/>
    <mergeCell ref="J39:L39"/>
    <mergeCell ref="A40:A41"/>
    <mergeCell ref="J40:L40"/>
    <mergeCell ref="J41:L41"/>
    <mergeCell ref="A42:A43"/>
    <mergeCell ref="J42:L42"/>
    <mergeCell ref="J43:L43"/>
    <mergeCell ref="A44:A45"/>
    <mergeCell ref="J44:L44"/>
    <mergeCell ref="J45:L45"/>
    <mergeCell ref="B50:L50"/>
    <mergeCell ref="A46:A47"/>
    <mergeCell ref="J46:L46"/>
    <mergeCell ref="J47:L47"/>
    <mergeCell ref="A48:A49"/>
    <mergeCell ref="J48:L48"/>
    <mergeCell ref="J49:L49"/>
  </mergeCells>
  <printOptions/>
  <pageMargins left="0" right="0" top="0" bottom="0" header="0" footer="0"/>
  <pageSetup horizontalDpi="300" verticalDpi="3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54"/>
  <sheetViews>
    <sheetView showGridLines="0" view="pageBreakPreview" zoomScale="60" zoomScaleNormal="75" zoomScalePageLayoutView="0" workbookViewId="0" topLeftCell="A4">
      <selection activeCell="F37" sqref="F37"/>
    </sheetView>
  </sheetViews>
  <sheetFormatPr defaultColWidth="11.421875" defaultRowHeight="12.75"/>
  <cols>
    <col min="1" max="1" width="12.8515625" style="0" customWidth="1"/>
    <col min="2" max="2" width="6.7109375" style="0" customWidth="1"/>
    <col min="3" max="3" width="25.7109375" style="0" customWidth="1"/>
    <col min="4" max="8" width="4.7109375" style="0" customWidth="1"/>
    <col min="9" max="9" width="9.421875" style="0" customWidth="1"/>
    <col min="10" max="10" width="7.57421875" style="0" customWidth="1"/>
    <col min="11" max="11" width="7.7109375" style="0" customWidth="1"/>
    <col min="12" max="12" width="15.28125" style="0" customWidth="1"/>
    <col min="13" max="13" width="8.28125" style="0" customWidth="1"/>
  </cols>
  <sheetData>
    <row r="1" ht="11.25" customHeight="1" thickBot="1"/>
    <row r="2" ht="13.5" hidden="1" thickBot="1"/>
    <row r="3" spans="2:12" ht="13.5" thickTop="1">
      <c r="B3" s="243" t="str">
        <f>CAMPEONATO!B16</f>
        <v>CAMPEONATO</v>
      </c>
      <c r="C3" s="244"/>
      <c r="D3" s="244"/>
      <c r="E3" s="244"/>
      <c r="F3" s="244"/>
      <c r="G3" s="244"/>
      <c r="H3" s="244"/>
      <c r="I3" s="244"/>
      <c r="J3" s="244"/>
      <c r="K3" s="244"/>
      <c r="L3" s="245"/>
    </row>
    <row r="4" spans="2:12" ht="12.75">
      <c r="B4" s="246"/>
      <c r="C4" s="247"/>
      <c r="D4" s="247"/>
      <c r="E4" s="247"/>
      <c r="F4" s="247"/>
      <c r="G4" s="247"/>
      <c r="H4" s="247"/>
      <c r="I4" s="247"/>
      <c r="J4" s="247"/>
      <c r="K4" s="247"/>
      <c r="L4" s="248"/>
    </row>
    <row r="5" spans="2:12" ht="12.75">
      <c r="B5" s="246"/>
      <c r="C5" s="247"/>
      <c r="D5" s="247"/>
      <c r="E5" s="247"/>
      <c r="F5" s="247"/>
      <c r="G5" s="247"/>
      <c r="H5" s="247"/>
      <c r="I5" s="247"/>
      <c r="J5" s="247"/>
      <c r="K5" s="247"/>
      <c r="L5" s="248"/>
    </row>
    <row r="6" spans="2:12" ht="27.75" customHeight="1"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1"/>
    </row>
    <row r="7" spans="2:12" ht="27" customHeight="1">
      <c r="B7" s="252" t="s">
        <v>14</v>
      </c>
      <c r="C7" s="253"/>
      <c r="D7" s="254" t="str">
        <f>CAMPEONATO!B34</f>
        <v>SONIA ETXEZARRETA</v>
      </c>
      <c r="E7" s="254"/>
      <c r="F7" s="254"/>
      <c r="G7" s="254"/>
      <c r="H7" s="254"/>
      <c r="I7" s="254"/>
      <c r="J7" s="254"/>
      <c r="K7" s="94" t="s">
        <v>15</v>
      </c>
      <c r="L7" s="134">
        <f>CAMPEONATO!G34</f>
        <v>43148</v>
      </c>
    </row>
    <row r="8" spans="2:12" ht="27" customHeight="1">
      <c r="B8" s="252" t="s">
        <v>16</v>
      </c>
      <c r="C8" s="253"/>
      <c r="D8" s="255">
        <v>1</v>
      </c>
      <c r="E8" s="256"/>
      <c r="F8" s="257" t="s">
        <v>17</v>
      </c>
      <c r="G8" s="253"/>
      <c r="H8" s="253"/>
      <c r="I8" s="95">
        <v>1</v>
      </c>
      <c r="J8" s="96" t="s">
        <v>18</v>
      </c>
      <c r="K8" s="258">
        <v>0.4166666666666667</v>
      </c>
      <c r="L8" s="259"/>
    </row>
    <row r="9" spans="2:12" ht="27" customHeight="1">
      <c r="B9" s="232" t="s">
        <v>19</v>
      </c>
      <c r="C9" s="233"/>
      <c r="D9" s="233"/>
      <c r="E9" s="234"/>
      <c r="F9" s="235" t="s">
        <v>20</v>
      </c>
      <c r="G9" s="236"/>
      <c r="H9" s="237"/>
      <c r="I9" s="238" t="s">
        <v>13</v>
      </c>
      <c r="J9" s="239"/>
      <c r="K9" s="240" t="s">
        <v>21</v>
      </c>
      <c r="L9" s="241"/>
    </row>
    <row r="10" spans="2:12" ht="15.75">
      <c r="B10" s="97">
        <v>7</v>
      </c>
      <c r="C10" s="209" t="s">
        <v>57</v>
      </c>
      <c r="D10" s="210"/>
      <c r="E10" s="211"/>
      <c r="F10" s="215"/>
      <c r="G10" s="216"/>
      <c r="H10" s="242"/>
      <c r="I10" s="215" t="str">
        <f>IF(B10="","",VLOOKUP(B10,DORSAL!$B$9:$D$530,3,FALSE))</f>
        <v>SPARBER</v>
      </c>
      <c r="J10" s="216"/>
      <c r="K10" s="216"/>
      <c r="L10" s="217"/>
    </row>
    <row r="11" spans="2:12" ht="15.75">
      <c r="B11" s="97">
        <v>1</v>
      </c>
      <c r="C11" s="209" t="s">
        <v>58</v>
      </c>
      <c r="D11" s="210"/>
      <c r="E11" s="211"/>
      <c r="F11" s="229"/>
      <c r="G11" s="230"/>
      <c r="H11" s="231"/>
      <c r="I11" s="215" t="str">
        <f>IF(B11="","",VLOOKUP(B11,DORSAL!$B$9:$D$530,3,FALSE))</f>
        <v>PASQUIER</v>
      </c>
      <c r="J11" s="216"/>
      <c r="K11" s="216"/>
      <c r="L11" s="217"/>
    </row>
    <row r="12" spans="2:12" ht="15.75">
      <c r="B12" s="97">
        <v>23</v>
      </c>
      <c r="C12" s="209" t="s">
        <v>59</v>
      </c>
      <c r="D12" s="210"/>
      <c r="E12" s="211"/>
      <c r="F12" s="229"/>
      <c r="G12" s="230"/>
      <c r="H12" s="231"/>
      <c r="I12" s="215">
        <f>IF(B12="","",VLOOKUP(B12,DORSAL!$B$9:$D$530,3,FALSE))</f>
        <v>0</v>
      </c>
      <c r="J12" s="216"/>
      <c r="K12" s="216"/>
      <c r="L12" s="217"/>
    </row>
    <row r="13" spans="2:12" ht="15.75">
      <c r="B13" s="104">
        <v>11</v>
      </c>
      <c r="C13" s="209" t="s">
        <v>60</v>
      </c>
      <c r="D13" s="210"/>
      <c r="E13" s="211"/>
      <c r="F13" s="226"/>
      <c r="G13" s="227"/>
      <c r="H13" s="228"/>
      <c r="I13" s="215" t="str">
        <f>IF(B13="","",VLOOKUP(B13,DORSAL!$B$9:$D$530,3,FALSE))</f>
        <v>UVESCO</v>
      </c>
      <c r="J13" s="216"/>
      <c r="K13" s="216"/>
      <c r="L13" s="217"/>
    </row>
    <row r="14" spans="2:12" ht="14.25" customHeight="1" thickBot="1">
      <c r="B14" s="99">
        <v>28</v>
      </c>
      <c r="C14" s="209" t="s">
        <v>61</v>
      </c>
      <c r="D14" s="210"/>
      <c r="E14" s="211"/>
      <c r="F14" s="212"/>
      <c r="G14" s="213"/>
      <c r="H14" s="214"/>
      <c r="I14" s="215">
        <f>IF(B14="","",VLOOKUP(B14,DORSAL!$B$9:$D$530,3,FALSE))</f>
        <v>0</v>
      </c>
      <c r="J14" s="216"/>
      <c r="K14" s="216"/>
      <c r="L14" s="217"/>
    </row>
    <row r="15" spans="2:12" ht="12" customHeight="1" thickTop="1"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</row>
    <row r="16" spans="2:12" ht="12" customHeight="1"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</row>
    <row r="17" spans="2:12" ht="12" customHeight="1" thickBot="1"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</row>
    <row r="18" spans="1:12" ht="27" customHeight="1" thickBot="1" thickTop="1">
      <c r="A18" s="2" t="s">
        <v>34</v>
      </c>
      <c r="B18" s="100"/>
      <c r="C18" s="101" t="s">
        <v>19</v>
      </c>
      <c r="D18" s="102"/>
      <c r="E18" s="102"/>
      <c r="F18" s="102"/>
      <c r="G18" s="102"/>
      <c r="H18" s="102"/>
      <c r="I18" s="103" t="s">
        <v>22</v>
      </c>
      <c r="J18" s="221" t="s">
        <v>23</v>
      </c>
      <c r="K18" s="222"/>
      <c r="L18" s="223"/>
    </row>
    <row r="19" spans="1:12" ht="19.5" customHeight="1" thickTop="1">
      <c r="A19" s="260" t="str">
        <f>C11</f>
        <v>ESTEBAN</v>
      </c>
      <c r="B19" s="104">
        <v>5</v>
      </c>
      <c r="C19" s="135" t="str">
        <f>C14</f>
        <v>RAQUEL AMADOR</v>
      </c>
      <c r="D19" s="136">
        <v>6</v>
      </c>
      <c r="E19" s="136">
        <v>3</v>
      </c>
      <c r="F19" s="136"/>
      <c r="G19" s="136"/>
      <c r="H19" s="136"/>
      <c r="I19" s="137">
        <f>IF(D19&gt;D20,1,0)+AND(E19&gt;E20)+AND(F19&gt;F20)+AND(G19&gt;G20)+AND(H19&gt;H20)</f>
        <v>0</v>
      </c>
      <c r="J19" s="203" t="str">
        <f>IF(I19&gt;I20,C14,"-")</f>
        <v>-</v>
      </c>
      <c r="K19" s="204"/>
      <c r="L19" s="205"/>
    </row>
    <row r="20" spans="1:12" ht="19.5" customHeight="1">
      <c r="A20" s="261"/>
      <c r="B20" s="108">
        <v>1</v>
      </c>
      <c r="C20" s="138" t="str">
        <f>C10</f>
        <v>IKER MARTINEZ</v>
      </c>
      <c r="D20" s="139">
        <f>IF(D19="","",IF(D19&lt;=9,11,"."))</f>
        <v>11</v>
      </c>
      <c r="E20" s="139">
        <f>IF(E19="","",IF(E19&lt;=9,11,"."))</f>
        <v>11</v>
      </c>
      <c r="F20" s="139">
        <f>IF(F19="","",IF(F19&lt;=9,11,"."))</f>
      </c>
      <c r="G20" s="139">
        <f>IF(G19="","",IF(G19&lt;=9,11,"."))</f>
      </c>
      <c r="H20" s="139">
        <f>IF(H19="","",IF(H19&lt;=9,11,"."))</f>
      </c>
      <c r="I20" s="140">
        <f>IF(D20&gt;D19,1,0)+AND(E20&gt;E19)+AND(F20&gt;F19)+AND(G20&gt;G19)+AND(H20&gt;H19)</f>
        <v>2</v>
      </c>
      <c r="J20" s="206" t="str">
        <f>IF(I20&gt;I19,C10,"-")</f>
        <v>IKER MARTINEZ</v>
      </c>
      <c r="K20" s="207"/>
      <c r="L20" s="208"/>
    </row>
    <row r="21" spans="1:12" ht="19.5" customHeight="1">
      <c r="A21" s="261" t="str">
        <f>C12</f>
        <v>UNAI AUSAN</v>
      </c>
      <c r="B21" s="104">
        <v>4</v>
      </c>
      <c r="C21" s="105" t="str">
        <f>C13</f>
        <v>IOACHIM IVU</v>
      </c>
      <c r="D21" s="106">
        <v>5</v>
      </c>
      <c r="E21" s="106">
        <v>4</v>
      </c>
      <c r="F21" s="106"/>
      <c r="G21" s="106"/>
      <c r="H21" s="106"/>
      <c r="I21" s="107">
        <f>IF(D21&gt;D22,1,0)+AND(E21&gt;E22)+AND(F21&gt;F22)+AND(G21&gt;G22)+AND(H21&gt;H22)</f>
        <v>0</v>
      </c>
      <c r="J21" s="197" t="str">
        <f>IF(I21&gt;I22,C13,"-")</f>
        <v>-</v>
      </c>
      <c r="K21" s="198"/>
      <c r="L21" s="199"/>
    </row>
    <row r="22" spans="1:12" ht="19.5" customHeight="1">
      <c r="A22" s="261"/>
      <c r="B22" s="108">
        <v>2</v>
      </c>
      <c r="C22" s="109" t="str">
        <f>C11</f>
        <v>ESTEBAN</v>
      </c>
      <c r="D22" s="110">
        <f>IF(D21="","",IF(D21&lt;=9,11,"."))</f>
        <v>11</v>
      </c>
      <c r="E22" s="110">
        <f>IF(E21="","",IF(E21&lt;=9,11,"."))</f>
        <v>11</v>
      </c>
      <c r="F22" s="110">
        <f>IF(F21="","",IF(F21&lt;=9,11,"."))</f>
      </c>
      <c r="G22" s="110">
        <f>IF(G21="","",IF(G21&lt;=9,11,"."))</f>
      </c>
      <c r="H22" s="110">
        <f>IF(H21="","",IF(H21&lt;=9,11,"."))</f>
      </c>
      <c r="I22" s="111">
        <f>IF(D22&gt;D21,1,0)+AND(E22&gt;E21)+AND(F22&gt;F21)+AND(G22&gt;G21)+AND(H22&gt;H21)</f>
        <v>2</v>
      </c>
      <c r="J22" s="193" t="str">
        <f>IF(I22&gt;I21,C11,"-")</f>
        <v>ESTEBAN</v>
      </c>
      <c r="K22" s="194"/>
      <c r="L22" s="195"/>
    </row>
    <row r="23" spans="1:12" ht="19.5" customHeight="1">
      <c r="A23" s="261" t="str">
        <f>C13</f>
        <v>IOACHIM IVU</v>
      </c>
      <c r="B23" s="104">
        <v>5</v>
      </c>
      <c r="C23" s="105" t="str">
        <f>C14</f>
        <v>RAQUEL AMADOR</v>
      </c>
      <c r="D23" s="106">
        <v>11</v>
      </c>
      <c r="E23" s="106">
        <v>8</v>
      </c>
      <c r="F23" s="106">
        <v>11</v>
      </c>
      <c r="G23" s="106"/>
      <c r="H23" s="106"/>
      <c r="I23" s="107">
        <f>IF(D23&gt;D24,1,0)+AND(E23&gt;E24)+AND(F23&gt;F24)+AND(G23&gt;G24)+AND(H23&gt;H24)</f>
        <v>2</v>
      </c>
      <c r="J23" s="197" t="str">
        <f>IF(I23&gt;I24,C14,"-")</f>
        <v>RAQUEL AMADOR</v>
      </c>
      <c r="K23" s="198"/>
      <c r="L23" s="199"/>
    </row>
    <row r="24" spans="1:12" ht="19.5" customHeight="1">
      <c r="A24" s="261"/>
      <c r="B24" s="108">
        <v>3</v>
      </c>
      <c r="C24" s="109" t="str">
        <f>C12</f>
        <v>UNAI AUSAN</v>
      </c>
      <c r="D24" s="110">
        <v>8</v>
      </c>
      <c r="E24" s="110">
        <f>IF(E23="","",IF(E23&lt;=9,11,"."))</f>
        <v>11</v>
      </c>
      <c r="F24" s="110">
        <v>8</v>
      </c>
      <c r="G24" s="110">
        <f>IF(G23="","",IF(G23&lt;=9,11,"."))</f>
      </c>
      <c r="H24" s="110">
        <f>IF(H23="","",IF(H23&lt;=9,11,"."))</f>
      </c>
      <c r="I24" s="111">
        <f>IF(D24&gt;D23,1,0)+AND(E24&gt;E23)+AND(F24&gt;F23)+AND(G24&gt;G23)+AND(H24&gt;H23)</f>
        <v>1</v>
      </c>
      <c r="J24" s="193" t="str">
        <f>IF(I24&gt;I23,C12,"-")</f>
        <v>-</v>
      </c>
      <c r="K24" s="194"/>
      <c r="L24" s="195"/>
    </row>
    <row r="25" spans="1:12" ht="19.5" customHeight="1">
      <c r="A25" s="261" t="str">
        <f>C14</f>
        <v>RAQUEL AMADOR</v>
      </c>
      <c r="B25" s="104">
        <v>4</v>
      </c>
      <c r="C25" s="105" t="str">
        <f>C13</f>
        <v>IOACHIM IVU</v>
      </c>
      <c r="D25" s="106">
        <v>4</v>
      </c>
      <c r="E25" s="106">
        <v>5</v>
      </c>
      <c r="F25" s="106"/>
      <c r="G25" s="106"/>
      <c r="H25" s="106"/>
      <c r="I25" s="107">
        <f>IF(D25&gt;D26,1,0)+AND(E25&gt;E26)+AND(F25&gt;F26)+AND(G25&gt;G26)+AND(H25&gt;H26)</f>
        <v>0</v>
      </c>
      <c r="J25" s="197" t="str">
        <f>IF(I25&gt;I26,C13,"-")</f>
        <v>-</v>
      </c>
      <c r="K25" s="198"/>
      <c r="L25" s="199"/>
    </row>
    <row r="26" spans="1:12" ht="19.5" customHeight="1">
      <c r="A26" s="261"/>
      <c r="B26" s="108">
        <v>1</v>
      </c>
      <c r="C26" s="109" t="str">
        <f>C10</f>
        <v>IKER MARTINEZ</v>
      </c>
      <c r="D26" s="110">
        <f>IF(D25="","",IF(D25&lt;=9,11,"."))</f>
        <v>11</v>
      </c>
      <c r="E26" s="110">
        <f>IF(E25="","",IF(E25&lt;=9,11,"."))</f>
        <v>11</v>
      </c>
      <c r="F26" s="110">
        <f>IF(F25="","",IF(F25&lt;=9,11,"."))</f>
      </c>
      <c r="G26" s="110">
        <f>IF(G25="","",IF(G25&lt;=9,11,"."))</f>
      </c>
      <c r="H26" s="110">
        <f>IF(H25="","",IF(H25&lt;=9,11,"."))</f>
      </c>
      <c r="I26" s="111">
        <f>IF(D26&gt;D25,1,0)+AND(E26&gt;E25)+AND(F26&gt;F25)+AND(G26&gt;G25)+AND(H26&gt;H25)</f>
        <v>2</v>
      </c>
      <c r="J26" s="193" t="str">
        <f>IF(I26&gt;I25,C10,"-")</f>
        <v>IKER MARTINEZ</v>
      </c>
      <c r="K26" s="194"/>
      <c r="L26" s="195"/>
    </row>
    <row r="27" spans="1:12" ht="19.5" customHeight="1">
      <c r="A27" s="261" t="str">
        <f>C10</f>
        <v>IKER MARTINEZ</v>
      </c>
      <c r="B27" s="104">
        <v>3</v>
      </c>
      <c r="C27" s="105" t="str">
        <f>C12</f>
        <v>UNAI AUSAN</v>
      </c>
      <c r="D27" s="106">
        <v>3</v>
      </c>
      <c r="E27" s="106">
        <v>3</v>
      </c>
      <c r="F27" s="106"/>
      <c r="G27" s="106"/>
      <c r="H27" s="106"/>
      <c r="I27" s="107">
        <f>IF(D27&gt;D28,1,0)+AND(E27&gt;E28)+AND(F27&gt;F28)+AND(G27&gt;G28)+AND(H27&gt;H28)</f>
        <v>0</v>
      </c>
      <c r="J27" s="197" t="str">
        <f>IF(I27&gt;I28,C12,"-")</f>
        <v>-</v>
      </c>
      <c r="K27" s="198"/>
      <c r="L27" s="199"/>
    </row>
    <row r="28" spans="1:12" ht="19.5" customHeight="1">
      <c r="A28" s="261"/>
      <c r="B28" s="108">
        <v>2</v>
      </c>
      <c r="C28" s="109" t="str">
        <f>C11</f>
        <v>ESTEBAN</v>
      </c>
      <c r="D28" s="110">
        <f>IF(D27="","",IF(D27&lt;=9,11,"."))</f>
        <v>11</v>
      </c>
      <c r="E28" s="110">
        <f>IF(E27="","",IF(E27&lt;=9,11,"."))</f>
        <v>11</v>
      </c>
      <c r="F28" s="110">
        <f>IF(F27="","",IF(F27&lt;=9,11,"."))</f>
      </c>
      <c r="G28" s="110">
        <f>IF(G27="","",IF(G27&lt;=9,11,"."))</f>
      </c>
      <c r="H28" s="110">
        <f>IF(H27="","",IF(H27&lt;=9,11,"."))</f>
      </c>
      <c r="I28" s="111">
        <f>IF(D28&gt;D27,1,0)+AND(E28&gt;E27)+AND(F28&gt;F27)+AND(G28&gt;G27)+AND(H28&gt;H27)</f>
        <v>2</v>
      </c>
      <c r="J28" s="193" t="str">
        <f>IF(I28&gt;I27,C11,"-")</f>
        <v>ESTEBAN</v>
      </c>
      <c r="K28" s="194"/>
      <c r="L28" s="195"/>
    </row>
    <row r="29" spans="1:12" ht="19.5" customHeight="1">
      <c r="A29" s="261" t="str">
        <f>C11</f>
        <v>ESTEBAN</v>
      </c>
      <c r="B29" s="112">
        <v>4</v>
      </c>
      <c r="C29" s="85" t="str">
        <f>C13</f>
        <v>IOACHIM IVU</v>
      </c>
      <c r="D29" s="106">
        <v>7</v>
      </c>
      <c r="E29" s="106">
        <v>10</v>
      </c>
      <c r="F29" s="106"/>
      <c r="G29" s="106"/>
      <c r="H29" s="106"/>
      <c r="I29" s="107">
        <f>IF(D29&gt;D30,1,0)+AND(E29&gt;E30)+AND(F29&gt;F30)+AND(G29&gt;G30)+AND(H29&gt;H30)</f>
        <v>0</v>
      </c>
      <c r="J29" s="197" t="str">
        <f>IF(I29&gt;I30,C13,"-")</f>
        <v>-</v>
      </c>
      <c r="K29" s="198"/>
      <c r="L29" s="199"/>
    </row>
    <row r="30" spans="1:12" ht="19.5" customHeight="1">
      <c r="A30" s="261"/>
      <c r="B30" s="112">
        <v>5</v>
      </c>
      <c r="C30" s="85" t="str">
        <f>C14</f>
        <v>RAQUEL AMADOR</v>
      </c>
      <c r="D30" s="141">
        <f>IF(D29="","",IF(D29&lt;=9,11,"."))</f>
        <v>11</v>
      </c>
      <c r="E30" s="141">
        <v>12</v>
      </c>
      <c r="F30" s="141">
        <f>IF(F29="","",IF(F29&lt;=9,11,"."))</f>
      </c>
      <c r="G30" s="141">
        <f>IF(G29="","",IF(G29&lt;=9,11,"."))</f>
      </c>
      <c r="H30" s="141">
        <f>IF(H29="","",IF(H29&lt;=9,11,"."))</f>
      </c>
      <c r="I30" s="142">
        <f>IF(D30&gt;D29,1,0)+AND(E30&gt;E29)+AND(F30&gt;F29)+AND(G30&gt;G29)+AND(H30&gt;H29)</f>
        <v>2</v>
      </c>
      <c r="J30" s="190" t="str">
        <f>IF(I30&gt;I29,C14,"-")</f>
        <v>RAQUEL AMADOR</v>
      </c>
      <c r="K30" s="191"/>
      <c r="L30" s="192"/>
    </row>
    <row r="31" spans="1:12" ht="19.5" customHeight="1">
      <c r="A31" s="261" t="str">
        <f>C13</f>
        <v>IOACHIM IVU</v>
      </c>
      <c r="B31" s="104">
        <v>3</v>
      </c>
      <c r="C31" s="143" t="str">
        <f>C12</f>
        <v>UNAI AUSAN</v>
      </c>
      <c r="D31" s="136">
        <v>8</v>
      </c>
      <c r="E31" s="136">
        <v>9</v>
      </c>
      <c r="F31" s="136"/>
      <c r="G31" s="136"/>
      <c r="H31" s="136"/>
      <c r="I31" s="107">
        <f>IF(D31&gt;D32,1,0)+AND(E31&gt;E32)+AND(F31&gt;F32)+AND(G31&gt;G32)+AND(H31&gt;H32)</f>
        <v>0</v>
      </c>
      <c r="J31" s="197" t="str">
        <f>IF(I31&gt;I32,C12,"-")</f>
        <v>-</v>
      </c>
      <c r="K31" s="198"/>
      <c r="L31" s="199"/>
    </row>
    <row r="32" spans="1:12" ht="19.5" customHeight="1">
      <c r="A32" s="261"/>
      <c r="B32" s="108">
        <v>1</v>
      </c>
      <c r="C32" s="144" t="str">
        <f>C10</f>
        <v>IKER MARTINEZ</v>
      </c>
      <c r="D32" s="139">
        <f>IF(D31="","",IF(D31&lt;=9,11,"."))</f>
        <v>11</v>
      </c>
      <c r="E32" s="139">
        <f>IF(E31="","",IF(E31&lt;=9,11,"."))</f>
        <v>11</v>
      </c>
      <c r="F32" s="139">
        <f>IF(F31="","",IF(F31&lt;=9,11,"."))</f>
      </c>
      <c r="G32" s="139">
        <f>IF(G31="","",IF(G31&lt;=9,11,"."))</f>
      </c>
      <c r="H32" s="139">
        <f>IF(H31="","",IF(H31&lt;=9,11,"."))</f>
      </c>
      <c r="I32" s="111">
        <f>IF(D32&gt;D31,1,0)+AND(E32&gt;E31)+AND(F32&gt;F31)+AND(G32&gt;G31)+AND(H32&gt;H31)</f>
        <v>2</v>
      </c>
      <c r="J32" s="193" t="str">
        <f>IF(I32&gt;I31,C10,"-")</f>
        <v>IKER MARTINEZ</v>
      </c>
      <c r="K32" s="194"/>
      <c r="L32" s="195"/>
    </row>
    <row r="33" spans="1:12" ht="19.5" customHeight="1">
      <c r="A33" s="261" t="str">
        <f>C12</f>
        <v>UNAI AUSAN</v>
      </c>
      <c r="B33" s="104">
        <v>5</v>
      </c>
      <c r="C33" s="143" t="str">
        <f>C14</f>
        <v>RAQUEL AMADOR</v>
      </c>
      <c r="D33" s="106">
        <v>8</v>
      </c>
      <c r="E33" s="106">
        <v>11</v>
      </c>
      <c r="F33" s="106">
        <v>6</v>
      </c>
      <c r="G33" s="106"/>
      <c r="H33" s="106"/>
      <c r="I33" s="107">
        <f>IF(D33&gt;D34,1,0)+AND(E33&gt;E34)+AND(F33&gt;F34)+AND(G33&gt;G34)+AND(H33&gt;H34)</f>
        <v>1</v>
      </c>
      <c r="J33" s="197" t="str">
        <f>IF(I33&gt;I34,C14,"-")</f>
        <v>-</v>
      </c>
      <c r="K33" s="198"/>
      <c r="L33" s="199"/>
    </row>
    <row r="34" spans="1:12" ht="19.5" customHeight="1">
      <c r="A34" s="261"/>
      <c r="B34" s="108">
        <v>2</v>
      </c>
      <c r="C34" s="144" t="str">
        <f>C11</f>
        <v>ESTEBAN</v>
      </c>
      <c r="D34" s="110">
        <f>IF(D33="","",IF(D33&lt;=9,11,"."))</f>
        <v>11</v>
      </c>
      <c r="E34" s="110">
        <v>9</v>
      </c>
      <c r="F34" s="110">
        <f>IF(F33="","",IF(F33&lt;=9,11,"."))</f>
        <v>11</v>
      </c>
      <c r="G34" s="110">
        <f>IF(G33="","",IF(G33&lt;=9,11,"."))</f>
      </c>
      <c r="H34" s="110">
        <f>IF(H33="","",IF(H33&lt;=9,11,"."))</f>
      </c>
      <c r="I34" s="111">
        <f>IF(D34&gt;D33,1,0)+AND(E34&gt;E33)+AND(F34&gt;F33)+AND(G34&gt;G33)+AND(H34&gt;H33)</f>
        <v>2</v>
      </c>
      <c r="J34" s="193" t="str">
        <f>IF(I34&gt;I33,C11,"-")</f>
        <v>ESTEBAN</v>
      </c>
      <c r="K34" s="194"/>
      <c r="L34" s="195"/>
    </row>
    <row r="35" spans="1:12" ht="19.5" customHeight="1">
      <c r="A35" s="261" t="str">
        <f>C10</f>
        <v>IKER MARTINEZ</v>
      </c>
      <c r="B35" s="104">
        <v>3</v>
      </c>
      <c r="C35" s="143" t="str">
        <f>C12</f>
        <v>UNAI AUSAN</v>
      </c>
      <c r="D35" s="106">
        <v>11</v>
      </c>
      <c r="E35" s="106">
        <v>11</v>
      </c>
      <c r="F35" s="106"/>
      <c r="G35" s="106"/>
      <c r="H35" s="106"/>
      <c r="I35" s="107">
        <f>IF(D35&gt;D36,1,0)+AND(E35&gt;E36)+AND(F35&gt;F36)+AND(G35&gt;G36)+AND(H35&gt;H36)</f>
        <v>2</v>
      </c>
      <c r="J35" s="197" t="str">
        <f>IF(I35&gt;I36,C12,"-")</f>
        <v>UNAI AUSAN</v>
      </c>
      <c r="K35" s="198"/>
      <c r="L35" s="199"/>
    </row>
    <row r="36" spans="1:12" ht="19.5" customHeight="1">
      <c r="A36" s="261"/>
      <c r="B36" s="108">
        <v>4</v>
      </c>
      <c r="C36" s="144" t="str">
        <f>C13</f>
        <v>IOACHIM IVU</v>
      </c>
      <c r="D36" s="110">
        <v>2</v>
      </c>
      <c r="E36" s="110">
        <v>6</v>
      </c>
      <c r="F36" s="110">
        <f>IF(F35="","",IF(F35&lt;=9,11,"."))</f>
      </c>
      <c r="G36" s="110">
        <f>IF(G35="","",IF(G35&lt;=9,11,"."))</f>
      </c>
      <c r="H36" s="110">
        <f>IF(H35="","",IF(H35&lt;=9,11,"."))</f>
      </c>
      <c r="I36" s="111">
        <f>IF(D36&gt;D35,1,0)+AND(E36&gt;E35)+AND(F36&gt;F35)+AND(G36&gt;G35)+AND(H36&gt;H35)</f>
        <v>0</v>
      </c>
      <c r="J36" s="193" t="str">
        <f>IF(I36&gt;I35,C13,"-")</f>
        <v>-</v>
      </c>
      <c r="K36" s="194"/>
      <c r="L36" s="195"/>
    </row>
    <row r="37" spans="1:12" ht="19.5" customHeight="1">
      <c r="A37" s="261" t="str">
        <f>C14</f>
        <v>RAQUEL AMADOR</v>
      </c>
      <c r="B37" s="104">
        <v>2</v>
      </c>
      <c r="C37" s="143" t="str">
        <f>C11</f>
        <v>ESTEBAN</v>
      </c>
      <c r="D37" s="106">
        <v>5</v>
      </c>
      <c r="E37" s="106">
        <v>5</v>
      </c>
      <c r="F37" s="106"/>
      <c r="G37" s="106"/>
      <c r="H37" s="106"/>
      <c r="I37" s="107">
        <f>IF(D37&gt;D38,1,0)+AND(E37&gt;E38)+AND(F37&gt;F38)+AND(G37&gt;G38)+AND(H37&gt;H38)</f>
        <v>0</v>
      </c>
      <c r="J37" s="197" t="str">
        <f>IF(I37&gt;I38,C11,"-")</f>
        <v>-</v>
      </c>
      <c r="K37" s="198"/>
      <c r="L37" s="199"/>
    </row>
    <row r="38" spans="1:12" ht="19.5" customHeight="1" thickBot="1">
      <c r="A38" s="262"/>
      <c r="B38" s="113">
        <v>1</v>
      </c>
      <c r="C38" s="145" t="str">
        <f>C10</f>
        <v>IKER MARTINEZ</v>
      </c>
      <c r="D38" s="114">
        <f>IF(D37="","",IF(D37&lt;=9,11,"."))</f>
        <v>11</v>
      </c>
      <c r="E38" s="114">
        <f>IF(E37="","",IF(E37&lt;=9,11,"."))</f>
        <v>11</v>
      </c>
      <c r="F38" s="114">
        <f>IF(F37="","",IF(F37&lt;=9,11,"."))</f>
      </c>
      <c r="G38" s="114">
        <f>IF(G37="","",IF(G37&lt;=9,11,"."))</f>
      </c>
      <c r="H38" s="114">
        <f>IF(H37="","",IF(H37&lt;=9,11,"."))</f>
      </c>
      <c r="I38" s="146">
        <f>IF(D38&gt;D37,1,0)+AND(E38&gt;E37)+AND(F38&gt;F37)+AND(G38&gt;G37)+AND(H38&gt;H37)</f>
        <v>2</v>
      </c>
      <c r="J38" s="200" t="str">
        <f>IF(I38&gt;I37,C10,"-")</f>
        <v>IKER MARTINEZ</v>
      </c>
      <c r="K38" s="201"/>
      <c r="L38" s="202"/>
    </row>
    <row r="39" spans="2:12" ht="15" customHeight="1" thickTop="1">
      <c r="B39" s="188" t="s">
        <v>24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</row>
    <row r="40" spans="2:12" ht="13.5" thickBot="1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2:12" ht="13.5" thickTop="1">
      <c r="B41" s="116"/>
      <c r="C41" s="102"/>
      <c r="D41" s="102"/>
      <c r="E41" s="102"/>
      <c r="F41" s="102"/>
      <c r="G41" s="102"/>
      <c r="H41" s="102"/>
      <c r="I41" s="117" t="s">
        <v>28</v>
      </c>
      <c r="J41" s="118" t="s">
        <v>25</v>
      </c>
      <c r="K41" s="119" t="s">
        <v>26</v>
      </c>
      <c r="L41" s="120" t="s">
        <v>27</v>
      </c>
    </row>
    <row r="42" spans="2:12" ht="15.75">
      <c r="B42" s="121">
        <v>1</v>
      </c>
      <c r="C42" s="98" t="str">
        <f>C10</f>
        <v>IKER MARTINEZ</v>
      </c>
      <c r="D42" s="122"/>
      <c r="E42" s="122"/>
      <c r="F42" s="122"/>
      <c r="G42" s="122"/>
      <c r="H42" s="122"/>
      <c r="I42" s="123">
        <f>COUNTIF($J$19:$J$38,C10)*2</f>
        <v>8</v>
      </c>
      <c r="J42" s="123">
        <f>SUM(I20+I26+I32+I38)</f>
        <v>8</v>
      </c>
      <c r="K42" s="124">
        <f>SUM(D20:H20,D26:H26,D32:H32,D38:H38)</f>
        <v>88</v>
      </c>
      <c r="L42" s="125">
        <f>IF(I42&lt;&gt;0,RANK(I42,I42:I46),"")</f>
        <v>1</v>
      </c>
    </row>
    <row r="43" spans="2:12" ht="15.75">
      <c r="B43" s="147">
        <v>2</v>
      </c>
      <c r="C43" s="127" t="str">
        <f>C11</f>
        <v>ESTEBAN</v>
      </c>
      <c r="D43" s="128"/>
      <c r="E43" s="128"/>
      <c r="F43" s="128"/>
      <c r="G43" s="128"/>
      <c r="H43" s="128"/>
      <c r="I43" s="129">
        <f>COUNTIF($J$19:$J$38,C11)*2</f>
        <v>6</v>
      </c>
      <c r="J43" s="129">
        <f>SUM(I22+I28+I34+I37)</f>
        <v>6</v>
      </c>
      <c r="K43" s="130">
        <f>SUM(D22:H22,D28:H28,D32:H32,D37:H37)</f>
        <v>76</v>
      </c>
      <c r="L43" s="125">
        <f>IF(I43&lt;&gt;0,RANK(I43,I42:I46),"")</f>
        <v>2</v>
      </c>
    </row>
    <row r="44" spans="2:12" ht="15.75">
      <c r="B44" s="148">
        <v>3</v>
      </c>
      <c r="C44" s="127" t="str">
        <f>C12</f>
        <v>UNAI AUSAN</v>
      </c>
      <c r="D44" s="128"/>
      <c r="E44" s="128"/>
      <c r="F44" s="128"/>
      <c r="G44" s="128"/>
      <c r="H44" s="128"/>
      <c r="I44" s="129">
        <f>COUNTIF($J$19:$J$38,C12)*2</f>
        <v>2</v>
      </c>
      <c r="J44" s="129">
        <f>SUM(I24+I27+I31+I35)</f>
        <v>3</v>
      </c>
      <c r="K44" s="130">
        <f>SUM(D24:H24,D27:H27,D31:H31,D35:H35)</f>
        <v>72</v>
      </c>
      <c r="L44" s="125">
        <f>IF(I44&lt;&gt;0,RANK(I44,I42:I46),"")</f>
        <v>4</v>
      </c>
    </row>
    <row r="45" spans="2:12" ht="15.75">
      <c r="B45" s="126">
        <v>4</v>
      </c>
      <c r="C45" s="149" t="str">
        <f>C13</f>
        <v>IOACHIM IVU</v>
      </c>
      <c r="D45" s="150"/>
      <c r="E45" s="150"/>
      <c r="F45" s="150"/>
      <c r="G45" s="150"/>
      <c r="H45" s="150"/>
      <c r="I45" s="129">
        <f>COUNTIF($J$19:$J$38,C13)*2</f>
        <v>0</v>
      </c>
      <c r="J45" s="129">
        <f>SUM(I21+I25+I29+I36)</f>
        <v>0</v>
      </c>
      <c r="K45" s="130">
        <f>SUM(D21:H21,D25:H25,D29:H29,D36:H36)</f>
        <v>43</v>
      </c>
      <c r="L45" s="125">
        <f>IF(I45&lt;&gt;0,RANK(I45,I42:I46),"")</f>
      </c>
    </row>
    <row r="46" spans="2:12" ht="16.5" thickBot="1">
      <c r="B46" s="131">
        <v>5</v>
      </c>
      <c r="C46" s="151" t="str">
        <f>C14</f>
        <v>RAQUEL AMADOR</v>
      </c>
      <c r="D46" s="152"/>
      <c r="E46" s="152"/>
      <c r="F46" s="152"/>
      <c r="G46" s="152"/>
      <c r="H46" s="152"/>
      <c r="I46" s="132">
        <f>COUNTIF($J$19:$J$38,C14)*2</f>
        <v>4</v>
      </c>
      <c r="J46" s="153">
        <f>I19+I23+I30+I33</f>
        <v>5</v>
      </c>
      <c r="K46" s="153">
        <f>SUM(D19:H19,D23:H23,D30:H30,D33:H33)</f>
        <v>87</v>
      </c>
      <c r="L46" s="133">
        <f>IF(I46&lt;&gt;0,RANK(I46,I42:I46),"")</f>
        <v>3</v>
      </c>
    </row>
    <row r="47" spans="2:9" ht="9" customHeight="1" thickTop="1">
      <c r="B47" s="19"/>
      <c r="C47" s="19"/>
      <c r="D47" s="19"/>
      <c r="E47" s="19"/>
      <c r="F47" s="19"/>
      <c r="G47" s="19"/>
      <c r="H47" s="19"/>
      <c r="I47" s="19"/>
    </row>
    <row r="48" spans="2:9" ht="9" customHeight="1">
      <c r="B48" s="19"/>
      <c r="C48" s="19"/>
      <c r="D48" s="19"/>
      <c r="E48" s="19"/>
      <c r="F48" s="19"/>
      <c r="G48" s="19"/>
      <c r="H48" s="19"/>
      <c r="I48" s="19"/>
    </row>
    <row r="50" spans="2:9" ht="12.75">
      <c r="B50" s="22"/>
      <c r="C50" s="22"/>
      <c r="D50" s="22"/>
      <c r="E50" s="22"/>
      <c r="F50" s="22"/>
      <c r="G50" s="22"/>
      <c r="H50" s="22"/>
      <c r="I50" s="22"/>
    </row>
    <row r="51" spans="2:9" ht="12.75">
      <c r="B51" s="22"/>
      <c r="C51" s="21"/>
      <c r="D51" s="21"/>
      <c r="E51" s="21"/>
      <c r="F51" s="21"/>
      <c r="G51" s="21"/>
      <c r="H51" s="21"/>
      <c r="I51" s="21"/>
    </row>
    <row r="52" spans="2:9" ht="12.75">
      <c r="B52" s="22"/>
      <c r="C52" s="21"/>
      <c r="D52" s="21"/>
      <c r="E52" s="21"/>
      <c r="F52" s="21"/>
      <c r="G52" s="21"/>
      <c r="H52" s="21"/>
      <c r="I52" s="21"/>
    </row>
    <row r="53" spans="2:9" ht="12.75">
      <c r="B53" s="22"/>
      <c r="C53" s="21"/>
      <c r="D53" s="21"/>
      <c r="E53" s="21"/>
      <c r="F53" s="21"/>
      <c r="G53" s="21"/>
      <c r="H53" s="21"/>
      <c r="I53" s="21"/>
    </row>
    <row r="54" spans="2:9" ht="12.75">
      <c r="B54" s="22"/>
      <c r="C54" s="21"/>
      <c r="D54" s="21"/>
      <c r="E54" s="21"/>
      <c r="F54" s="21"/>
      <c r="G54" s="21"/>
      <c r="H54" s="21"/>
      <c r="I54" s="21"/>
    </row>
  </sheetData>
  <sheetProtection/>
  <mergeCells count="59">
    <mergeCell ref="B15:L17"/>
    <mergeCell ref="C11:E11"/>
    <mergeCell ref="B39:L39"/>
    <mergeCell ref="B3:L6"/>
    <mergeCell ref="I9:J9"/>
    <mergeCell ref="J18:L18"/>
    <mergeCell ref="D8:E8"/>
    <mergeCell ref="J29:L29"/>
    <mergeCell ref="J28:L28"/>
    <mergeCell ref="K9:L9"/>
    <mergeCell ref="J22:L22"/>
    <mergeCell ref="J23:L23"/>
    <mergeCell ref="J24:L24"/>
    <mergeCell ref="J27:L27"/>
    <mergeCell ref="J25:L25"/>
    <mergeCell ref="J26:L26"/>
    <mergeCell ref="D7:J7"/>
    <mergeCell ref="C10:E10"/>
    <mergeCell ref="F10:H10"/>
    <mergeCell ref="F11:H11"/>
    <mergeCell ref="F9:H9"/>
    <mergeCell ref="F8:H8"/>
    <mergeCell ref="I11:L11"/>
    <mergeCell ref="B7:C7"/>
    <mergeCell ref="I10:L10"/>
    <mergeCell ref="K8:L8"/>
    <mergeCell ref="B8:C8"/>
    <mergeCell ref="B9:E9"/>
    <mergeCell ref="C14:E14"/>
    <mergeCell ref="F14:H14"/>
    <mergeCell ref="C12:E12"/>
    <mergeCell ref="C13:E13"/>
    <mergeCell ref="I14:L14"/>
    <mergeCell ref="F12:H12"/>
    <mergeCell ref="F13:H13"/>
    <mergeCell ref="I12:L12"/>
    <mergeCell ref="I13:L13"/>
    <mergeCell ref="J37:L37"/>
    <mergeCell ref="J19:L19"/>
    <mergeCell ref="J20:L20"/>
    <mergeCell ref="J30:L30"/>
    <mergeCell ref="J21:L21"/>
    <mergeCell ref="J38:L38"/>
    <mergeCell ref="J31:L31"/>
    <mergeCell ref="J32:L32"/>
    <mergeCell ref="J33:L33"/>
    <mergeCell ref="J34:L34"/>
    <mergeCell ref="J35:L35"/>
    <mergeCell ref="J36:L36"/>
    <mergeCell ref="A19:A20"/>
    <mergeCell ref="A21:A22"/>
    <mergeCell ref="A23:A24"/>
    <mergeCell ref="A25:A26"/>
    <mergeCell ref="A35:A36"/>
    <mergeCell ref="A37:A38"/>
    <mergeCell ref="A27:A28"/>
    <mergeCell ref="A29:A30"/>
    <mergeCell ref="A31:A32"/>
    <mergeCell ref="A33:A34"/>
  </mergeCells>
  <printOptions/>
  <pageMargins left="0" right="0" top="0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54"/>
  <sheetViews>
    <sheetView showGridLines="0" view="pageBreakPreview" zoomScale="60" zoomScaleNormal="75" zoomScalePageLayoutView="0" workbookViewId="0" topLeftCell="A1">
      <selection activeCell="E38" sqref="E38"/>
    </sheetView>
  </sheetViews>
  <sheetFormatPr defaultColWidth="11.421875" defaultRowHeight="12.75"/>
  <cols>
    <col min="1" max="1" width="12.8515625" style="0" customWidth="1"/>
    <col min="2" max="2" width="6.7109375" style="0" customWidth="1"/>
    <col min="3" max="3" width="25.7109375" style="0" customWidth="1"/>
    <col min="4" max="8" width="4.7109375" style="0" customWidth="1"/>
    <col min="9" max="9" width="9.421875" style="0" customWidth="1"/>
    <col min="10" max="10" width="7.57421875" style="0" customWidth="1"/>
    <col min="11" max="11" width="7.7109375" style="0" customWidth="1"/>
    <col min="12" max="12" width="13.140625" style="0" customWidth="1"/>
    <col min="13" max="13" width="8.28125" style="0" customWidth="1"/>
  </cols>
  <sheetData>
    <row r="1" ht="11.25" customHeight="1" thickBot="1"/>
    <row r="2" ht="13.5" hidden="1" thickBot="1"/>
    <row r="3" spans="2:12" ht="13.5" thickTop="1">
      <c r="B3" s="243" t="str">
        <f>CAMPEONATO!B16</f>
        <v>CAMPEONATO</v>
      </c>
      <c r="C3" s="244"/>
      <c r="D3" s="244"/>
      <c r="E3" s="244"/>
      <c r="F3" s="244"/>
      <c r="G3" s="244"/>
      <c r="H3" s="244"/>
      <c r="I3" s="244"/>
      <c r="J3" s="244"/>
      <c r="K3" s="244"/>
      <c r="L3" s="245"/>
    </row>
    <row r="4" spans="2:12" ht="12.75">
      <c r="B4" s="246"/>
      <c r="C4" s="247"/>
      <c r="D4" s="247"/>
      <c r="E4" s="247"/>
      <c r="F4" s="247"/>
      <c r="G4" s="247"/>
      <c r="H4" s="247"/>
      <c r="I4" s="247"/>
      <c r="J4" s="247"/>
      <c r="K4" s="247"/>
      <c r="L4" s="248"/>
    </row>
    <row r="5" spans="2:12" ht="12.75">
      <c r="B5" s="246"/>
      <c r="C5" s="247"/>
      <c r="D5" s="247"/>
      <c r="E5" s="247"/>
      <c r="F5" s="247"/>
      <c r="G5" s="247"/>
      <c r="H5" s="247"/>
      <c r="I5" s="247"/>
      <c r="J5" s="247"/>
      <c r="K5" s="247"/>
      <c r="L5" s="248"/>
    </row>
    <row r="6" spans="2:12" ht="27.75" customHeight="1"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1"/>
    </row>
    <row r="7" spans="2:12" ht="27" customHeight="1">
      <c r="B7" s="252" t="s">
        <v>14</v>
      </c>
      <c r="C7" s="253"/>
      <c r="D7" s="254" t="str">
        <f>CAMPEONATO!B34</f>
        <v>SONIA ETXEZARRETA</v>
      </c>
      <c r="E7" s="254"/>
      <c r="F7" s="254"/>
      <c r="G7" s="254"/>
      <c r="H7" s="254"/>
      <c r="I7" s="254"/>
      <c r="J7" s="254"/>
      <c r="K7" s="94" t="s">
        <v>15</v>
      </c>
      <c r="L7" s="134">
        <f>CAMPEONATO!G34</f>
        <v>43148</v>
      </c>
    </row>
    <row r="8" spans="2:12" ht="27" customHeight="1">
      <c r="B8" s="252" t="s">
        <v>16</v>
      </c>
      <c r="C8" s="253"/>
      <c r="D8" s="255">
        <v>2</v>
      </c>
      <c r="E8" s="256"/>
      <c r="F8" s="257" t="s">
        <v>17</v>
      </c>
      <c r="G8" s="253"/>
      <c r="H8" s="253"/>
      <c r="I8" s="95">
        <v>2</v>
      </c>
      <c r="J8" s="96" t="s">
        <v>18</v>
      </c>
      <c r="K8" s="258">
        <v>0.4166666666666667</v>
      </c>
      <c r="L8" s="259"/>
    </row>
    <row r="9" spans="2:12" ht="27" customHeight="1">
      <c r="B9" s="232" t="s">
        <v>19</v>
      </c>
      <c r="C9" s="233"/>
      <c r="D9" s="233"/>
      <c r="E9" s="234"/>
      <c r="F9" s="235" t="s">
        <v>20</v>
      </c>
      <c r="G9" s="236"/>
      <c r="H9" s="237"/>
      <c r="I9" s="238" t="s">
        <v>13</v>
      </c>
      <c r="J9" s="239"/>
      <c r="K9" s="240" t="s">
        <v>21</v>
      </c>
      <c r="L9" s="241"/>
    </row>
    <row r="10" spans="2:12" ht="15.75">
      <c r="B10" s="97">
        <v>22</v>
      </c>
      <c r="C10" s="209" t="s">
        <v>63</v>
      </c>
      <c r="D10" s="210"/>
      <c r="E10" s="211"/>
      <c r="F10" s="215"/>
      <c r="G10" s="216"/>
      <c r="H10" s="242"/>
      <c r="I10" s="215">
        <f>IF(B10="","",VLOOKUP(B10,DORSAL!$B$9:$D$530,3,FALSE))</f>
        <v>0</v>
      </c>
      <c r="J10" s="216"/>
      <c r="K10" s="216"/>
      <c r="L10" s="217"/>
    </row>
    <row r="11" spans="2:12" ht="15.75">
      <c r="B11" s="97">
        <v>44</v>
      </c>
      <c r="C11" s="209" t="s">
        <v>64</v>
      </c>
      <c r="D11" s="210"/>
      <c r="E11" s="211"/>
      <c r="F11" s="229"/>
      <c r="G11" s="230"/>
      <c r="H11" s="231"/>
      <c r="I11" s="215">
        <f>IF(B11="","",VLOOKUP(B11,DORSAL!$B$9:$D$530,3,FALSE))</f>
        <v>0</v>
      </c>
      <c r="J11" s="216"/>
      <c r="K11" s="216"/>
      <c r="L11" s="217"/>
    </row>
    <row r="12" spans="2:12" ht="15.75">
      <c r="B12" s="97">
        <v>10</v>
      </c>
      <c r="C12" s="209" t="s">
        <v>65</v>
      </c>
      <c r="D12" s="210"/>
      <c r="E12" s="211"/>
      <c r="F12" s="229"/>
      <c r="G12" s="230"/>
      <c r="H12" s="231"/>
      <c r="I12" s="215" t="str">
        <f>IF(B12="","",VLOOKUP(B12,DORSAL!$B$9:$D$530,3,FALSE))</f>
        <v>GEKA</v>
      </c>
      <c r="J12" s="216"/>
      <c r="K12" s="216"/>
      <c r="L12" s="217"/>
    </row>
    <row r="13" spans="2:12" ht="15.75">
      <c r="B13" s="104">
        <v>5</v>
      </c>
      <c r="C13" s="209" t="s">
        <v>66</v>
      </c>
      <c r="D13" s="210"/>
      <c r="E13" s="211"/>
      <c r="F13" s="226"/>
      <c r="G13" s="227"/>
      <c r="H13" s="228"/>
      <c r="I13" s="215" t="str">
        <f>IF(B13="","",VLOOKUP(B13,DORSAL!$B$9:$D$530,3,FALSE))</f>
        <v>OYARZUN</v>
      </c>
      <c r="J13" s="216"/>
      <c r="K13" s="216"/>
      <c r="L13" s="217"/>
    </row>
    <row r="14" spans="2:12" ht="14.25" customHeight="1" thickBot="1">
      <c r="B14" s="99">
        <v>49</v>
      </c>
      <c r="C14" s="209" t="s">
        <v>67</v>
      </c>
      <c r="D14" s="210"/>
      <c r="E14" s="211"/>
      <c r="F14" s="212"/>
      <c r="G14" s="213"/>
      <c r="H14" s="214"/>
      <c r="I14" s="215">
        <f>IF(B14="","",VLOOKUP(B14,DORSAL!$B$9:$D$530,3,FALSE))</f>
        <v>0</v>
      </c>
      <c r="J14" s="216"/>
      <c r="K14" s="216"/>
      <c r="L14" s="217"/>
    </row>
    <row r="15" spans="2:12" ht="12" customHeight="1" thickTop="1"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</row>
    <row r="16" spans="2:12" ht="12" customHeight="1"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</row>
    <row r="17" spans="2:12" ht="12" customHeight="1" thickBot="1"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</row>
    <row r="18" spans="1:12" ht="27" customHeight="1" thickBot="1" thickTop="1">
      <c r="A18" s="2" t="s">
        <v>34</v>
      </c>
      <c r="B18" s="100"/>
      <c r="C18" s="101" t="s">
        <v>19</v>
      </c>
      <c r="D18" s="102"/>
      <c r="E18" s="102"/>
      <c r="F18" s="102"/>
      <c r="G18" s="102"/>
      <c r="H18" s="102"/>
      <c r="I18" s="103" t="s">
        <v>22</v>
      </c>
      <c r="J18" s="221" t="s">
        <v>23</v>
      </c>
      <c r="K18" s="222"/>
      <c r="L18" s="223"/>
    </row>
    <row r="19" spans="1:12" ht="19.5" customHeight="1" thickTop="1">
      <c r="A19" s="260" t="str">
        <f>C11</f>
        <v>COSTI TECLA</v>
      </c>
      <c r="B19" s="104">
        <v>5</v>
      </c>
      <c r="C19" s="135" t="str">
        <f>C14</f>
        <v>JOSE LUIS ARGAIN</v>
      </c>
      <c r="D19" s="136">
        <v>2</v>
      </c>
      <c r="E19" s="136">
        <v>5</v>
      </c>
      <c r="F19" s="136"/>
      <c r="G19" s="136"/>
      <c r="H19" s="136"/>
      <c r="I19" s="137">
        <f>IF(D19&gt;D20,1,0)+AND(E19&gt;E20)+AND(F19&gt;F20)+AND(G19&gt;G20)+AND(H19&gt;H20)</f>
        <v>0</v>
      </c>
      <c r="J19" s="203" t="str">
        <f>IF(I19&gt;I20,C14,"-")</f>
        <v>-</v>
      </c>
      <c r="K19" s="204"/>
      <c r="L19" s="205"/>
    </row>
    <row r="20" spans="1:12" ht="19.5" customHeight="1">
      <c r="A20" s="261"/>
      <c r="B20" s="108">
        <v>1</v>
      </c>
      <c r="C20" s="138" t="str">
        <f>C10</f>
        <v>SERGIO RODRIGUEZ</v>
      </c>
      <c r="D20" s="139">
        <f>IF(D19="","",IF(D19&lt;=9,11,"."))</f>
        <v>11</v>
      </c>
      <c r="E20" s="139">
        <f>IF(E19="","",IF(E19&lt;=9,11,"."))</f>
        <v>11</v>
      </c>
      <c r="F20" s="139">
        <f>IF(F19="","",IF(F19&lt;=9,11,"."))</f>
      </c>
      <c r="G20" s="139">
        <f>IF(G19="","",IF(G19&lt;=9,11,"."))</f>
      </c>
      <c r="H20" s="139">
        <f>IF(H19="","",IF(H19&lt;=9,11,"."))</f>
      </c>
      <c r="I20" s="140">
        <f>IF(D20&gt;D19,1,0)+AND(E20&gt;E19)+AND(F20&gt;F19)+AND(G20&gt;G19)+AND(H20&gt;H19)</f>
        <v>2</v>
      </c>
      <c r="J20" s="206" t="str">
        <f>IF(I20&gt;I19,C10,"-")</f>
        <v>SERGIO RODRIGUEZ</v>
      </c>
      <c r="K20" s="207"/>
      <c r="L20" s="208"/>
    </row>
    <row r="21" spans="1:12" ht="19.5" customHeight="1">
      <c r="A21" s="261" t="str">
        <f>C12</f>
        <v>JESUS CABRERO</v>
      </c>
      <c r="B21" s="104">
        <v>4</v>
      </c>
      <c r="C21" s="105" t="str">
        <f>C13</f>
        <v>IGOR CARRERA</v>
      </c>
      <c r="D21" s="106">
        <v>11</v>
      </c>
      <c r="E21" s="106">
        <v>11</v>
      </c>
      <c r="F21" s="106"/>
      <c r="G21" s="106"/>
      <c r="H21" s="106"/>
      <c r="I21" s="107">
        <f>IF(D21&gt;D22,1,0)+AND(E21&gt;E22)+AND(F21&gt;F22)+AND(G21&gt;G22)+AND(H21&gt;H22)</f>
        <v>2</v>
      </c>
      <c r="J21" s="197" t="str">
        <f>IF(I21&gt;I22,C13,"-")</f>
        <v>IGOR CARRERA</v>
      </c>
      <c r="K21" s="198"/>
      <c r="L21" s="199"/>
    </row>
    <row r="22" spans="1:12" ht="19.5" customHeight="1">
      <c r="A22" s="261"/>
      <c r="B22" s="108">
        <v>2</v>
      </c>
      <c r="C22" s="109" t="str">
        <f>C11</f>
        <v>COSTI TECLA</v>
      </c>
      <c r="D22" s="110">
        <v>1</v>
      </c>
      <c r="E22" s="110">
        <v>9</v>
      </c>
      <c r="F22" s="110">
        <f>IF(F21="","",IF(F21&lt;=9,11,"."))</f>
      </c>
      <c r="G22" s="110">
        <f>IF(G21="","",IF(G21&lt;=9,11,"."))</f>
      </c>
      <c r="H22" s="110">
        <f>IF(H21="","",IF(H21&lt;=9,11,"."))</f>
      </c>
      <c r="I22" s="111">
        <f>IF(D22&gt;D21,1,0)+AND(E22&gt;E21)+AND(F22&gt;F21)+AND(G22&gt;G21)+AND(H22&gt;H21)</f>
        <v>0</v>
      </c>
      <c r="J22" s="193" t="str">
        <f>IF(I22&gt;I21,C11,"-")</f>
        <v>-</v>
      </c>
      <c r="K22" s="194"/>
      <c r="L22" s="195"/>
    </row>
    <row r="23" spans="1:12" ht="19.5" customHeight="1">
      <c r="A23" s="261" t="str">
        <f>C13</f>
        <v>IGOR CARRERA</v>
      </c>
      <c r="B23" s="104">
        <v>5</v>
      </c>
      <c r="C23" s="105" t="str">
        <f>C14</f>
        <v>JOSE LUIS ARGAIN</v>
      </c>
      <c r="D23" s="106">
        <v>12</v>
      </c>
      <c r="E23" s="106">
        <v>11</v>
      </c>
      <c r="F23" s="106"/>
      <c r="G23" s="106"/>
      <c r="H23" s="106"/>
      <c r="I23" s="107">
        <f>IF(D23&gt;D24,1,0)+AND(E23&gt;E24)+AND(F23&gt;F24)+AND(G23&gt;G24)+AND(H23&gt;H24)</f>
        <v>2</v>
      </c>
      <c r="J23" s="197" t="str">
        <f>IF(I23&gt;I24,C14,"-")</f>
        <v>JOSE LUIS ARGAIN</v>
      </c>
      <c r="K23" s="198"/>
      <c r="L23" s="199"/>
    </row>
    <row r="24" spans="1:12" ht="19.5" customHeight="1">
      <c r="A24" s="261"/>
      <c r="B24" s="108">
        <v>3</v>
      </c>
      <c r="C24" s="109" t="str">
        <f>C12</f>
        <v>JESUS CABRERO</v>
      </c>
      <c r="D24" s="110">
        <v>10</v>
      </c>
      <c r="E24" s="110">
        <v>4</v>
      </c>
      <c r="F24" s="110">
        <f>IF(F23="","",IF(F23&lt;=9,11,"."))</f>
      </c>
      <c r="G24" s="110">
        <f>IF(G23="","",IF(G23&lt;=9,11,"."))</f>
      </c>
      <c r="H24" s="110">
        <f>IF(H23="","",IF(H23&lt;=9,11,"."))</f>
      </c>
      <c r="I24" s="111">
        <f>IF(D24&gt;D23,1,0)+AND(E24&gt;E23)+AND(F24&gt;F23)+AND(G24&gt;G23)+AND(H24&gt;H23)</f>
        <v>0</v>
      </c>
      <c r="J24" s="193" t="str">
        <f>IF(I24&gt;I23,C12,"-")</f>
        <v>-</v>
      </c>
      <c r="K24" s="194"/>
      <c r="L24" s="195"/>
    </row>
    <row r="25" spans="1:12" ht="19.5" customHeight="1">
      <c r="A25" s="261" t="str">
        <f>C14</f>
        <v>JOSE LUIS ARGAIN</v>
      </c>
      <c r="B25" s="104">
        <v>4</v>
      </c>
      <c r="C25" s="105" t="str">
        <f>C13</f>
        <v>IGOR CARRERA</v>
      </c>
      <c r="D25" s="106">
        <v>3</v>
      </c>
      <c r="E25" s="106">
        <v>5</v>
      </c>
      <c r="F25" s="106"/>
      <c r="G25" s="106"/>
      <c r="H25" s="106"/>
      <c r="I25" s="107">
        <f>IF(D25&gt;D26,1,0)+AND(E25&gt;E26)+AND(F25&gt;F26)+AND(G25&gt;G26)+AND(H25&gt;H26)</f>
        <v>0</v>
      </c>
      <c r="J25" s="197" t="str">
        <f>IF(I25&gt;I26,C13,"-")</f>
        <v>-</v>
      </c>
      <c r="K25" s="198"/>
      <c r="L25" s="199"/>
    </row>
    <row r="26" spans="1:12" ht="19.5" customHeight="1">
      <c r="A26" s="261"/>
      <c r="B26" s="108">
        <v>1</v>
      </c>
      <c r="C26" s="109" t="str">
        <f>C10</f>
        <v>SERGIO RODRIGUEZ</v>
      </c>
      <c r="D26" s="110">
        <f>IF(D25="","",IF(D25&lt;=9,11,"."))</f>
        <v>11</v>
      </c>
      <c r="E26" s="110">
        <f>IF(E25="","",IF(E25&lt;=9,11,"."))</f>
        <v>11</v>
      </c>
      <c r="F26" s="110">
        <f>IF(F25="","",IF(F25&lt;=9,11,"."))</f>
      </c>
      <c r="G26" s="110">
        <f>IF(G25="","",IF(G25&lt;=9,11,"."))</f>
      </c>
      <c r="H26" s="110">
        <f>IF(H25="","",IF(H25&lt;=9,11,"."))</f>
      </c>
      <c r="I26" s="111">
        <f>IF(D26&gt;D25,1,0)+AND(E26&gt;E25)+AND(F26&gt;F25)+AND(G26&gt;G25)+AND(H26&gt;H25)</f>
        <v>2</v>
      </c>
      <c r="J26" s="193" t="str">
        <f>IF(I26&gt;I25,C10,"-")</f>
        <v>SERGIO RODRIGUEZ</v>
      </c>
      <c r="K26" s="194"/>
      <c r="L26" s="195"/>
    </row>
    <row r="27" spans="1:12" ht="19.5" customHeight="1">
      <c r="A27" s="261" t="str">
        <f>C10</f>
        <v>SERGIO RODRIGUEZ</v>
      </c>
      <c r="B27" s="104">
        <v>3</v>
      </c>
      <c r="C27" s="105" t="str">
        <f>C12</f>
        <v>JESUS CABRERO</v>
      </c>
      <c r="D27" s="106">
        <v>11</v>
      </c>
      <c r="E27" s="106">
        <v>11</v>
      </c>
      <c r="F27" s="106"/>
      <c r="G27" s="106"/>
      <c r="H27" s="106"/>
      <c r="I27" s="107">
        <f>IF(D27&gt;D28,1,0)+AND(E27&gt;E28)+AND(F27&gt;F28)+AND(G27&gt;G28)+AND(H27&gt;H28)</f>
        <v>2</v>
      </c>
      <c r="J27" s="197" t="str">
        <f>IF(I27&gt;I28,C12,"-")</f>
        <v>JESUS CABRERO</v>
      </c>
      <c r="K27" s="198"/>
      <c r="L27" s="199"/>
    </row>
    <row r="28" spans="1:12" ht="19.5" customHeight="1">
      <c r="A28" s="261"/>
      <c r="B28" s="108">
        <v>2</v>
      </c>
      <c r="C28" s="109" t="str">
        <f>C11</f>
        <v>COSTI TECLA</v>
      </c>
      <c r="D28" s="110">
        <v>3</v>
      </c>
      <c r="E28" s="110">
        <v>2</v>
      </c>
      <c r="F28" s="110">
        <f>IF(F27="","",IF(F27&lt;=9,11,"."))</f>
      </c>
      <c r="G28" s="110">
        <f>IF(G27="","",IF(G27&lt;=9,11,"."))</f>
      </c>
      <c r="H28" s="110">
        <f>IF(H27="","",IF(H27&lt;=9,11,"."))</f>
      </c>
      <c r="I28" s="111">
        <f>IF(D28&gt;D27,1,0)+AND(E28&gt;E27)+AND(F28&gt;F27)+AND(G28&gt;G27)+AND(H28&gt;H27)</f>
        <v>0</v>
      </c>
      <c r="J28" s="193" t="str">
        <f>IF(I28&gt;I27,C11,"-")</f>
        <v>-</v>
      </c>
      <c r="K28" s="194"/>
      <c r="L28" s="195"/>
    </row>
    <row r="29" spans="1:12" ht="19.5" customHeight="1">
      <c r="A29" s="261" t="str">
        <f>C11</f>
        <v>COSTI TECLA</v>
      </c>
      <c r="B29" s="112">
        <v>4</v>
      </c>
      <c r="C29" s="85" t="str">
        <f>C13</f>
        <v>IGOR CARRERA</v>
      </c>
      <c r="D29" s="106">
        <v>11</v>
      </c>
      <c r="E29" s="106">
        <v>6</v>
      </c>
      <c r="F29" s="106">
        <v>5</v>
      </c>
      <c r="G29" s="106"/>
      <c r="H29" s="106"/>
      <c r="I29" s="107">
        <f>IF(D29&gt;D30,1,0)+AND(E29&gt;E30)+AND(F29&gt;F30)+AND(G29&gt;G30)+AND(H29&gt;H30)</f>
        <v>1</v>
      </c>
      <c r="J29" s="197" t="str">
        <f>IF(I29&gt;I30,C13,"-")</f>
        <v>-</v>
      </c>
      <c r="K29" s="198"/>
      <c r="L29" s="199"/>
    </row>
    <row r="30" spans="1:12" ht="19.5" customHeight="1">
      <c r="A30" s="261"/>
      <c r="B30" s="112">
        <v>5</v>
      </c>
      <c r="C30" s="85" t="str">
        <f>C14</f>
        <v>JOSE LUIS ARGAIN</v>
      </c>
      <c r="D30" s="141">
        <v>8</v>
      </c>
      <c r="E30" s="141">
        <f>IF(E29="","",IF(E29&lt;=9,11,"."))</f>
        <v>11</v>
      </c>
      <c r="F30" s="141">
        <f>IF(F29="","",IF(F29&lt;=9,11,"."))</f>
        <v>11</v>
      </c>
      <c r="G30" s="141">
        <f>IF(G29="","",IF(G29&lt;=9,11,"."))</f>
      </c>
      <c r="H30" s="141">
        <f>IF(H29="","",IF(H29&lt;=9,11,"."))</f>
      </c>
      <c r="I30" s="142">
        <f>IF(D30&gt;D29,1,0)+AND(E30&gt;E29)+AND(F30&gt;F29)+AND(G30&gt;G29)+AND(H30&gt;H29)</f>
        <v>2</v>
      </c>
      <c r="J30" s="190" t="str">
        <f>IF(I30&gt;I29,C14,"-")</f>
        <v>JOSE LUIS ARGAIN</v>
      </c>
      <c r="K30" s="191"/>
      <c r="L30" s="192"/>
    </row>
    <row r="31" spans="1:12" ht="19.5" customHeight="1">
      <c r="A31" s="261" t="str">
        <f>C13</f>
        <v>IGOR CARRERA</v>
      </c>
      <c r="B31" s="104">
        <v>3</v>
      </c>
      <c r="C31" s="143" t="str">
        <f>C12</f>
        <v>JESUS CABRERO</v>
      </c>
      <c r="D31" s="136">
        <v>2</v>
      </c>
      <c r="E31" s="136">
        <v>2</v>
      </c>
      <c r="F31" s="136"/>
      <c r="G31" s="136"/>
      <c r="H31" s="136"/>
      <c r="I31" s="107">
        <f>IF(D31&gt;D32,1,0)+AND(E31&gt;E32)+AND(F31&gt;F32)+AND(G31&gt;G32)+AND(H31&gt;H32)</f>
        <v>0</v>
      </c>
      <c r="J31" s="197" t="str">
        <f>IF(I31&gt;I32,C12,"-")</f>
        <v>-</v>
      </c>
      <c r="K31" s="198"/>
      <c r="L31" s="199"/>
    </row>
    <row r="32" spans="1:12" ht="19.5" customHeight="1">
      <c r="A32" s="261"/>
      <c r="B32" s="108">
        <v>1</v>
      </c>
      <c r="C32" s="144" t="str">
        <f>C10</f>
        <v>SERGIO RODRIGUEZ</v>
      </c>
      <c r="D32" s="139">
        <f>IF(D31="","",IF(D31&lt;=9,11,"."))</f>
        <v>11</v>
      </c>
      <c r="E32" s="139">
        <f>IF(E31="","",IF(E31&lt;=9,11,"."))</f>
        <v>11</v>
      </c>
      <c r="F32" s="139">
        <f>IF(F31="","",IF(F31&lt;=9,11,"."))</f>
      </c>
      <c r="G32" s="139">
        <f>IF(G31="","",IF(G31&lt;=9,11,"."))</f>
      </c>
      <c r="H32" s="139">
        <f>IF(H31="","",IF(H31&lt;=9,11,"."))</f>
      </c>
      <c r="I32" s="111">
        <f>IF(D32&gt;D31,1,0)+AND(E32&gt;E31)+AND(F32&gt;F31)+AND(G32&gt;G31)+AND(H32&gt;H31)</f>
        <v>2</v>
      </c>
      <c r="J32" s="193" t="str">
        <f>IF(I32&gt;I31,C10,"-")</f>
        <v>SERGIO RODRIGUEZ</v>
      </c>
      <c r="K32" s="194"/>
      <c r="L32" s="195"/>
    </row>
    <row r="33" spans="1:12" ht="19.5" customHeight="1">
      <c r="A33" s="261" t="str">
        <f>C12</f>
        <v>JESUS CABRERO</v>
      </c>
      <c r="B33" s="104">
        <v>5</v>
      </c>
      <c r="C33" s="143" t="str">
        <f>C14</f>
        <v>JOSE LUIS ARGAIN</v>
      </c>
      <c r="D33" s="106">
        <v>11</v>
      </c>
      <c r="E33" s="106">
        <v>11</v>
      </c>
      <c r="F33" s="106"/>
      <c r="G33" s="106"/>
      <c r="H33" s="106"/>
      <c r="I33" s="107">
        <f>IF(D33&gt;D34,1,0)+AND(E33&gt;E34)+AND(F33&gt;F34)+AND(G33&gt;G34)+AND(H33&gt;H34)</f>
        <v>2</v>
      </c>
      <c r="J33" s="197" t="str">
        <f>IF(I33&gt;I34,C14,"-")</f>
        <v>JOSE LUIS ARGAIN</v>
      </c>
      <c r="K33" s="198"/>
      <c r="L33" s="199"/>
    </row>
    <row r="34" spans="1:12" ht="19.5" customHeight="1">
      <c r="A34" s="261"/>
      <c r="B34" s="108">
        <v>2</v>
      </c>
      <c r="C34" s="144" t="str">
        <f>C11</f>
        <v>COSTI TECLA</v>
      </c>
      <c r="D34" s="110">
        <v>2</v>
      </c>
      <c r="E34" s="110">
        <v>5</v>
      </c>
      <c r="F34" s="110">
        <f>IF(F33="","",IF(F33&lt;=9,11,"."))</f>
      </c>
      <c r="G34" s="110">
        <f>IF(G33="","",IF(G33&lt;=9,11,"."))</f>
      </c>
      <c r="H34" s="110">
        <f>IF(H33="","",IF(H33&lt;=9,11,"."))</f>
      </c>
      <c r="I34" s="111">
        <f>IF(D34&gt;D33,1,0)+AND(E34&gt;E33)+AND(F34&gt;F33)+AND(G34&gt;G33)+AND(H34&gt;H33)</f>
        <v>0</v>
      </c>
      <c r="J34" s="193" t="str">
        <f>IF(I34&gt;I33,C11,"-")</f>
        <v>-</v>
      </c>
      <c r="K34" s="194"/>
      <c r="L34" s="195"/>
    </row>
    <row r="35" spans="1:12" ht="19.5" customHeight="1">
      <c r="A35" s="261" t="str">
        <f>C10</f>
        <v>SERGIO RODRIGUEZ</v>
      </c>
      <c r="B35" s="104">
        <v>3</v>
      </c>
      <c r="C35" s="143" t="str">
        <f>C12</f>
        <v>JESUS CABRERO</v>
      </c>
      <c r="D35" s="106">
        <v>12</v>
      </c>
      <c r="E35" s="106">
        <v>11</v>
      </c>
      <c r="F35" s="106"/>
      <c r="G35" s="106"/>
      <c r="H35" s="106"/>
      <c r="I35" s="107">
        <f>IF(D35&gt;D36,1,0)+AND(E35&gt;E36)+AND(F35&gt;F36)+AND(G35&gt;G36)+AND(H35&gt;H36)</f>
        <v>2</v>
      </c>
      <c r="J35" s="197" t="str">
        <f>IF(I35&gt;I36,C12,"-")</f>
        <v>JESUS CABRERO</v>
      </c>
      <c r="K35" s="198"/>
      <c r="L35" s="199"/>
    </row>
    <row r="36" spans="1:12" ht="19.5" customHeight="1">
      <c r="A36" s="261"/>
      <c r="B36" s="108">
        <v>4</v>
      </c>
      <c r="C36" s="144" t="str">
        <f>C13</f>
        <v>IGOR CARRERA</v>
      </c>
      <c r="D36" s="110">
        <v>10</v>
      </c>
      <c r="E36" s="110">
        <v>9</v>
      </c>
      <c r="F36" s="110">
        <f>IF(F35="","",IF(F35&lt;=9,11,"."))</f>
      </c>
      <c r="G36" s="110">
        <f>IF(G35="","",IF(G35&lt;=9,11,"."))</f>
      </c>
      <c r="H36" s="110">
        <f>IF(H35="","",IF(H35&lt;=9,11,"."))</f>
      </c>
      <c r="I36" s="111">
        <f>IF(D36&gt;D35,1,0)+AND(E36&gt;E35)+AND(F36&gt;F35)+AND(G36&gt;G35)+AND(H36&gt;H35)</f>
        <v>0</v>
      </c>
      <c r="J36" s="193" t="str">
        <f>IF(I36&gt;I35,C13,"-")</f>
        <v>-</v>
      </c>
      <c r="K36" s="194"/>
      <c r="L36" s="195"/>
    </row>
    <row r="37" spans="1:12" ht="19.5" customHeight="1">
      <c r="A37" s="261" t="str">
        <f>C14</f>
        <v>JOSE LUIS ARGAIN</v>
      </c>
      <c r="B37" s="104">
        <v>2</v>
      </c>
      <c r="C37" s="143" t="str">
        <f>C11</f>
        <v>COSTI TECLA</v>
      </c>
      <c r="D37" s="106">
        <v>2</v>
      </c>
      <c r="E37" s="106">
        <v>2</v>
      </c>
      <c r="F37" s="106"/>
      <c r="G37" s="106"/>
      <c r="H37" s="106"/>
      <c r="I37" s="107">
        <f>IF(D37&gt;D38,1,0)+AND(E37&gt;E38)+AND(F37&gt;F38)+AND(G37&gt;G38)+AND(H37&gt;H38)</f>
        <v>0</v>
      </c>
      <c r="J37" s="197" t="str">
        <f>IF(I37&gt;I38,C11,"-")</f>
        <v>-</v>
      </c>
      <c r="K37" s="198"/>
      <c r="L37" s="199"/>
    </row>
    <row r="38" spans="1:12" ht="19.5" customHeight="1" thickBot="1">
      <c r="A38" s="262"/>
      <c r="B38" s="113">
        <v>1</v>
      </c>
      <c r="C38" s="145" t="str">
        <f>C10</f>
        <v>SERGIO RODRIGUEZ</v>
      </c>
      <c r="D38" s="114">
        <f>IF(D37="","",IF(D37&lt;=9,11,"."))</f>
        <v>11</v>
      </c>
      <c r="E38" s="114">
        <f>IF(E37="","",IF(E37&lt;=9,11,"."))</f>
        <v>11</v>
      </c>
      <c r="F38" s="114">
        <f>IF(F37="","",IF(F37&lt;=9,11,"."))</f>
      </c>
      <c r="G38" s="114">
        <f>IF(G37="","",IF(G37&lt;=9,11,"."))</f>
      </c>
      <c r="H38" s="114">
        <f>IF(H37="","",IF(H37&lt;=9,11,"."))</f>
      </c>
      <c r="I38" s="146">
        <f>IF(D38&gt;D37,1,0)+AND(E38&gt;E37)+AND(F38&gt;F37)+AND(G38&gt;G37)+AND(H38&gt;H37)</f>
        <v>2</v>
      </c>
      <c r="J38" s="200" t="str">
        <f>IF(I38&gt;I37,C10,"-")</f>
        <v>SERGIO RODRIGUEZ</v>
      </c>
      <c r="K38" s="201"/>
      <c r="L38" s="202"/>
    </row>
    <row r="39" spans="2:12" ht="15" customHeight="1" thickTop="1">
      <c r="B39" s="188" t="s">
        <v>24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</row>
    <row r="40" spans="2:12" ht="13.5" thickBot="1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2:12" ht="13.5" thickTop="1">
      <c r="B41" s="116"/>
      <c r="C41" s="102"/>
      <c r="D41" s="102"/>
      <c r="E41" s="102"/>
      <c r="F41" s="102"/>
      <c r="G41" s="102"/>
      <c r="H41" s="102"/>
      <c r="I41" s="117" t="s">
        <v>28</v>
      </c>
      <c r="J41" s="118" t="s">
        <v>25</v>
      </c>
      <c r="K41" s="119" t="s">
        <v>26</v>
      </c>
      <c r="L41" s="120" t="s">
        <v>27</v>
      </c>
    </row>
    <row r="42" spans="2:12" ht="15.75">
      <c r="B42" s="121">
        <v>1</v>
      </c>
      <c r="C42" s="98" t="str">
        <f>C10</f>
        <v>SERGIO RODRIGUEZ</v>
      </c>
      <c r="D42" s="122"/>
      <c r="E42" s="122"/>
      <c r="F42" s="122"/>
      <c r="G42" s="122"/>
      <c r="H42" s="122"/>
      <c r="I42" s="123">
        <f>COUNTIF($J$19:$J$38,C10)*2</f>
        <v>8</v>
      </c>
      <c r="J42" s="123">
        <f>SUM(I20+I26+I32+I38)</f>
        <v>8</v>
      </c>
      <c r="K42" s="124">
        <f>SUM(D20:H20,D26:H26,D32:H32,D38:H38)</f>
        <v>88</v>
      </c>
      <c r="L42" s="125">
        <f>IF(I42&lt;&gt;0,RANK(I42,I42:I46),"")</f>
        <v>1</v>
      </c>
    </row>
    <row r="43" spans="2:12" ht="15.75">
      <c r="B43" s="147">
        <v>2</v>
      </c>
      <c r="C43" s="127" t="str">
        <f>C11</f>
        <v>COSTI TECLA</v>
      </c>
      <c r="D43" s="128"/>
      <c r="E43" s="128"/>
      <c r="F43" s="128"/>
      <c r="G43" s="128"/>
      <c r="H43" s="128"/>
      <c r="I43" s="129">
        <f>COUNTIF($J$19:$J$38,C11)*2</f>
        <v>0</v>
      </c>
      <c r="J43" s="129">
        <f>SUM(I22+I28+I34+I37)</f>
        <v>0</v>
      </c>
      <c r="K43" s="130">
        <f>SUM(D22:H22,D28:H28,D32:H32,D37:H37)</f>
        <v>41</v>
      </c>
      <c r="L43" s="125">
        <f>IF(I43&lt;&gt;0,RANK(I43,I42:I46),"")</f>
      </c>
    </row>
    <row r="44" spans="2:12" ht="15.75">
      <c r="B44" s="148">
        <v>3</v>
      </c>
      <c r="C44" s="127" t="str">
        <f>C12</f>
        <v>JESUS CABRERO</v>
      </c>
      <c r="D44" s="128"/>
      <c r="E44" s="128"/>
      <c r="F44" s="128"/>
      <c r="G44" s="128"/>
      <c r="H44" s="128"/>
      <c r="I44" s="129">
        <f>COUNTIF($J$19:$J$38,C12)*2</f>
        <v>4</v>
      </c>
      <c r="J44" s="129">
        <f>SUM(I24+I27+I31+I35)</f>
        <v>4</v>
      </c>
      <c r="K44" s="130">
        <f>SUM(D24:H24,D27:H27,D31:H31,D35:H35)</f>
        <v>63</v>
      </c>
      <c r="L44" s="125">
        <f>IF(I44&lt;&gt;0,RANK(I44,I42:I46),"")</f>
        <v>3</v>
      </c>
    </row>
    <row r="45" spans="2:12" ht="15.75">
      <c r="B45" s="126">
        <v>4</v>
      </c>
      <c r="C45" s="149" t="str">
        <f>C13</f>
        <v>IGOR CARRERA</v>
      </c>
      <c r="D45" s="150"/>
      <c r="E45" s="150"/>
      <c r="F45" s="150"/>
      <c r="G45" s="150"/>
      <c r="H45" s="150"/>
      <c r="I45" s="129">
        <f>COUNTIF($J$19:$J$38,C13)*2</f>
        <v>2</v>
      </c>
      <c r="J45" s="129">
        <f>SUM(I21+I25+I29+I36)</f>
        <v>3</v>
      </c>
      <c r="K45" s="130">
        <f>SUM(D21:H21,D25:H25,D29:H29,D36:H36)</f>
        <v>71</v>
      </c>
      <c r="L45" s="125">
        <f>IF(I45&lt;&gt;0,RANK(I45,I42:I46),"")</f>
        <v>4</v>
      </c>
    </row>
    <row r="46" spans="2:12" ht="16.5" thickBot="1">
      <c r="B46" s="131">
        <v>5</v>
      </c>
      <c r="C46" s="151" t="str">
        <f>C14</f>
        <v>JOSE LUIS ARGAIN</v>
      </c>
      <c r="D46" s="152"/>
      <c r="E46" s="152"/>
      <c r="F46" s="152"/>
      <c r="G46" s="152"/>
      <c r="H46" s="152"/>
      <c r="I46" s="132">
        <f>COUNTIF($J$19:$J$38,C14)*2</f>
        <v>6</v>
      </c>
      <c r="J46" s="153">
        <f>I19+I23+I30+I33</f>
        <v>6</v>
      </c>
      <c r="K46" s="153">
        <f>SUM(D19:H19,D23:H23,D30:H30,D33:H33)</f>
        <v>82</v>
      </c>
      <c r="L46" s="133">
        <f>IF(I46&lt;&gt;0,RANK(I46,I42:I46),"")</f>
        <v>2</v>
      </c>
    </row>
    <row r="47" spans="2:9" ht="9" customHeight="1" thickTop="1">
      <c r="B47" s="19"/>
      <c r="C47" s="19"/>
      <c r="D47" s="19"/>
      <c r="E47" s="19"/>
      <c r="F47" s="19"/>
      <c r="G47" s="19"/>
      <c r="H47" s="19"/>
      <c r="I47" s="19"/>
    </row>
    <row r="48" spans="2:9" ht="9" customHeight="1">
      <c r="B48" s="19"/>
      <c r="C48" s="19"/>
      <c r="D48" s="19"/>
      <c r="E48" s="19"/>
      <c r="F48" s="19"/>
      <c r="G48" s="19"/>
      <c r="H48" s="19"/>
      <c r="I48" s="19"/>
    </row>
    <row r="50" spans="2:9" ht="12.75">
      <c r="B50" s="22"/>
      <c r="C50" s="22"/>
      <c r="D50" s="22"/>
      <c r="E50" s="22"/>
      <c r="F50" s="22"/>
      <c r="G50" s="22"/>
      <c r="H50" s="22"/>
      <c r="I50" s="22"/>
    </row>
    <row r="51" spans="2:9" ht="12.75">
      <c r="B51" s="22"/>
      <c r="C51" s="21"/>
      <c r="D51" s="21"/>
      <c r="E51" s="21"/>
      <c r="F51" s="21"/>
      <c r="G51" s="21"/>
      <c r="H51" s="21"/>
      <c r="I51" s="21"/>
    </row>
    <row r="52" spans="2:9" ht="12.75">
      <c r="B52" s="22"/>
      <c r="C52" s="21"/>
      <c r="D52" s="21"/>
      <c r="E52" s="21"/>
      <c r="F52" s="21"/>
      <c r="G52" s="21"/>
      <c r="H52" s="21"/>
      <c r="I52" s="21"/>
    </row>
    <row r="53" spans="2:9" ht="12.75">
      <c r="B53" s="22"/>
      <c r="C53" s="21"/>
      <c r="D53" s="21"/>
      <c r="E53" s="21"/>
      <c r="F53" s="21"/>
      <c r="G53" s="21"/>
      <c r="H53" s="21"/>
      <c r="I53" s="21"/>
    </row>
    <row r="54" spans="2:9" ht="12.75">
      <c r="B54" s="22"/>
      <c r="C54" s="21"/>
      <c r="D54" s="21"/>
      <c r="E54" s="21"/>
      <c r="F54" s="21"/>
      <c r="G54" s="21"/>
      <c r="H54" s="21"/>
      <c r="I54" s="21"/>
    </row>
  </sheetData>
  <sheetProtection/>
  <mergeCells count="59">
    <mergeCell ref="B3:L6"/>
    <mergeCell ref="B7:C7"/>
    <mergeCell ref="D7:J7"/>
    <mergeCell ref="B8:C8"/>
    <mergeCell ref="D8:E8"/>
    <mergeCell ref="F8:H8"/>
    <mergeCell ref="K8:L8"/>
    <mergeCell ref="B9:E9"/>
    <mergeCell ref="F9:H9"/>
    <mergeCell ref="I9:J9"/>
    <mergeCell ref="K9:L9"/>
    <mergeCell ref="C10:E10"/>
    <mergeCell ref="F10:H10"/>
    <mergeCell ref="I10:L10"/>
    <mergeCell ref="C11:E11"/>
    <mergeCell ref="F11:H11"/>
    <mergeCell ref="I11:L11"/>
    <mergeCell ref="C12:E12"/>
    <mergeCell ref="F12:H12"/>
    <mergeCell ref="I12:L12"/>
    <mergeCell ref="C13:E13"/>
    <mergeCell ref="F13:H13"/>
    <mergeCell ref="I13:L13"/>
    <mergeCell ref="C14:E14"/>
    <mergeCell ref="F14:H14"/>
    <mergeCell ref="I14:L14"/>
    <mergeCell ref="B15:L17"/>
    <mergeCell ref="J18:L18"/>
    <mergeCell ref="A19:A20"/>
    <mergeCell ref="J19:L19"/>
    <mergeCell ref="J20:L20"/>
    <mergeCell ref="A21:A22"/>
    <mergeCell ref="J21:L21"/>
    <mergeCell ref="J22:L22"/>
    <mergeCell ref="A23:A24"/>
    <mergeCell ref="J23:L23"/>
    <mergeCell ref="J24:L24"/>
    <mergeCell ref="A25:A26"/>
    <mergeCell ref="J25:L25"/>
    <mergeCell ref="J26:L26"/>
    <mergeCell ref="A27:A28"/>
    <mergeCell ref="J27:L27"/>
    <mergeCell ref="J28:L28"/>
    <mergeCell ref="A29:A30"/>
    <mergeCell ref="J29:L29"/>
    <mergeCell ref="J30:L30"/>
    <mergeCell ref="A31:A32"/>
    <mergeCell ref="J31:L31"/>
    <mergeCell ref="J32:L32"/>
    <mergeCell ref="A33:A34"/>
    <mergeCell ref="J33:L33"/>
    <mergeCell ref="J34:L34"/>
    <mergeCell ref="B39:L39"/>
    <mergeCell ref="A35:A36"/>
    <mergeCell ref="J35:L35"/>
    <mergeCell ref="J36:L36"/>
    <mergeCell ref="A37:A38"/>
    <mergeCell ref="J37:L37"/>
    <mergeCell ref="J38:L38"/>
  </mergeCells>
  <printOptions/>
  <pageMargins left="0" right="0" top="0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54"/>
  <sheetViews>
    <sheetView showGridLines="0" view="pageBreakPreview" zoomScale="60" zoomScaleNormal="75" zoomScalePageLayoutView="0" workbookViewId="0" topLeftCell="A7">
      <selection activeCell="F38" sqref="F38"/>
    </sheetView>
  </sheetViews>
  <sheetFormatPr defaultColWidth="11.421875" defaultRowHeight="12.75"/>
  <cols>
    <col min="1" max="1" width="12.8515625" style="0" customWidth="1"/>
    <col min="2" max="2" width="6.7109375" style="0" customWidth="1"/>
    <col min="3" max="3" width="25.7109375" style="0" customWidth="1"/>
    <col min="4" max="8" width="4.7109375" style="0" customWidth="1"/>
    <col min="9" max="9" width="9.421875" style="0" customWidth="1"/>
    <col min="10" max="10" width="7.57421875" style="0" customWidth="1"/>
    <col min="11" max="11" width="7.7109375" style="0" customWidth="1"/>
    <col min="12" max="12" width="13.7109375" style="0" customWidth="1"/>
    <col min="13" max="13" width="8.28125" style="0" customWidth="1"/>
  </cols>
  <sheetData>
    <row r="1" ht="11.25" customHeight="1" thickBot="1"/>
    <row r="2" ht="13.5" hidden="1" thickBot="1"/>
    <row r="3" spans="2:12" ht="13.5" thickTop="1">
      <c r="B3" s="243" t="str">
        <f>CAMPEONATO!B16</f>
        <v>CAMPEONATO</v>
      </c>
      <c r="C3" s="244"/>
      <c r="D3" s="244"/>
      <c r="E3" s="244"/>
      <c r="F3" s="244"/>
      <c r="G3" s="244"/>
      <c r="H3" s="244"/>
      <c r="I3" s="244"/>
      <c r="J3" s="244"/>
      <c r="K3" s="244"/>
      <c r="L3" s="245"/>
    </row>
    <row r="4" spans="2:12" ht="12.75">
      <c r="B4" s="246"/>
      <c r="C4" s="247"/>
      <c r="D4" s="247"/>
      <c r="E4" s="247"/>
      <c r="F4" s="247"/>
      <c r="G4" s="247"/>
      <c r="H4" s="247"/>
      <c r="I4" s="247"/>
      <c r="J4" s="247"/>
      <c r="K4" s="247"/>
      <c r="L4" s="248"/>
    </row>
    <row r="5" spans="2:12" ht="12.75">
      <c r="B5" s="246"/>
      <c r="C5" s="247"/>
      <c r="D5" s="247"/>
      <c r="E5" s="247"/>
      <c r="F5" s="247"/>
      <c r="G5" s="247"/>
      <c r="H5" s="247"/>
      <c r="I5" s="247"/>
      <c r="J5" s="247"/>
      <c r="K5" s="247"/>
      <c r="L5" s="248"/>
    </row>
    <row r="6" spans="2:12" ht="27.75" customHeight="1"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1"/>
    </row>
    <row r="7" spans="2:12" ht="27" customHeight="1">
      <c r="B7" s="252" t="s">
        <v>14</v>
      </c>
      <c r="C7" s="253"/>
      <c r="D7" s="254" t="str">
        <f>CAMPEONATO!B34</f>
        <v>SONIA ETXEZARRETA</v>
      </c>
      <c r="E7" s="254"/>
      <c r="F7" s="254"/>
      <c r="G7" s="254"/>
      <c r="H7" s="254"/>
      <c r="I7" s="254"/>
      <c r="J7" s="254"/>
      <c r="K7" s="94" t="s">
        <v>15</v>
      </c>
      <c r="L7" s="134">
        <f>CAMPEONATO!G34</f>
        <v>43148</v>
      </c>
    </row>
    <row r="8" spans="2:12" ht="27" customHeight="1">
      <c r="B8" s="252" t="s">
        <v>16</v>
      </c>
      <c r="C8" s="253"/>
      <c r="D8" s="255">
        <v>3</v>
      </c>
      <c r="E8" s="256"/>
      <c r="F8" s="257" t="s">
        <v>17</v>
      </c>
      <c r="G8" s="253"/>
      <c r="H8" s="253"/>
      <c r="I8" s="95">
        <v>3</v>
      </c>
      <c r="J8" s="96" t="s">
        <v>18</v>
      </c>
      <c r="K8" s="258">
        <v>0.4166666666666667</v>
      </c>
      <c r="L8" s="259"/>
    </row>
    <row r="9" spans="2:12" ht="27" customHeight="1">
      <c r="B9" s="232" t="s">
        <v>19</v>
      </c>
      <c r="C9" s="233"/>
      <c r="D9" s="233"/>
      <c r="E9" s="234"/>
      <c r="F9" s="235" t="s">
        <v>20</v>
      </c>
      <c r="G9" s="236"/>
      <c r="H9" s="237"/>
      <c r="I9" s="238" t="s">
        <v>13</v>
      </c>
      <c r="J9" s="239"/>
      <c r="K9" s="240" t="s">
        <v>21</v>
      </c>
      <c r="L9" s="241"/>
    </row>
    <row r="10" spans="2:12" ht="15.75">
      <c r="B10" s="97">
        <v>3</v>
      </c>
      <c r="C10" s="209" t="s">
        <v>69</v>
      </c>
      <c r="D10" s="210"/>
      <c r="E10" s="211"/>
      <c r="F10" s="215"/>
      <c r="G10" s="216"/>
      <c r="H10" s="242"/>
      <c r="I10" s="215" t="str">
        <f>IF(B10="","",VLOOKUP(B10,DORSAL!$B$9:$D$530,3,FALSE))</f>
        <v>BIDASOA</v>
      </c>
      <c r="J10" s="216"/>
      <c r="K10" s="216"/>
      <c r="L10" s="217"/>
    </row>
    <row r="11" spans="2:12" ht="15.75">
      <c r="B11" s="97">
        <v>19</v>
      </c>
      <c r="C11" s="209" t="s">
        <v>70</v>
      </c>
      <c r="D11" s="210"/>
      <c r="E11" s="211"/>
      <c r="F11" s="229"/>
      <c r="G11" s="230"/>
      <c r="H11" s="231"/>
      <c r="I11" s="215" t="str">
        <f>IF(B11="","",VLOOKUP(B11,DORSAL!$B$9:$D$530,3,FALSE))</f>
        <v>BIDASOA</v>
      </c>
      <c r="J11" s="216"/>
      <c r="K11" s="216"/>
      <c r="L11" s="217"/>
    </row>
    <row r="12" spans="2:12" ht="15.75">
      <c r="B12" s="97">
        <v>47</v>
      </c>
      <c r="C12" s="209" t="s">
        <v>71</v>
      </c>
      <c r="D12" s="210"/>
      <c r="E12" s="211"/>
      <c r="F12" s="229"/>
      <c r="G12" s="230"/>
      <c r="H12" s="231"/>
      <c r="I12" s="215">
        <f>IF(B12="","",VLOOKUP(B12,DORSAL!$B$9:$D$530,3,FALSE))</f>
        <v>0</v>
      </c>
      <c r="J12" s="216"/>
      <c r="K12" s="216"/>
      <c r="L12" s="217"/>
    </row>
    <row r="13" spans="2:12" ht="15.75">
      <c r="B13" s="104">
        <v>12</v>
      </c>
      <c r="C13" s="209" t="s">
        <v>72</v>
      </c>
      <c r="D13" s="210"/>
      <c r="E13" s="211"/>
      <c r="F13" s="226"/>
      <c r="G13" s="227"/>
      <c r="H13" s="228"/>
      <c r="I13" s="215" t="str">
        <f>IF(B13="","",VLOOKUP(B13,DORSAL!$B$9:$D$530,3,FALSE))</f>
        <v>UVESCO</v>
      </c>
      <c r="J13" s="216"/>
      <c r="K13" s="216"/>
      <c r="L13" s="217"/>
    </row>
    <row r="14" spans="2:12" ht="14.25" customHeight="1" thickBot="1">
      <c r="B14" s="99">
        <v>50</v>
      </c>
      <c r="C14" s="209" t="s">
        <v>73</v>
      </c>
      <c r="D14" s="210"/>
      <c r="E14" s="211"/>
      <c r="F14" s="212"/>
      <c r="G14" s="213"/>
      <c r="H14" s="214"/>
      <c r="I14" s="215">
        <f>IF(B14="","",VLOOKUP(B14,DORSAL!$B$9:$D$530,3,FALSE))</f>
        <v>0</v>
      </c>
      <c r="J14" s="216"/>
      <c r="K14" s="216"/>
      <c r="L14" s="217"/>
    </row>
    <row r="15" spans="2:12" ht="12" customHeight="1" thickTop="1"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</row>
    <row r="16" spans="2:12" ht="12" customHeight="1"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</row>
    <row r="17" spans="2:12" ht="12" customHeight="1" thickBot="1"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</row>
    <row r="18" spans="1:12" ht="27" customHeight="1" thickBot="1" thickTop="1">
      <c r="A18" s="2" t="s">
        <v>34</v>
      </c>
      <c r="B18" s="100"/>
      <c r="C18" s="101" t="s">
        <v>19</v>
      </c>
      <c r="D18" s="102"/>
      <c r="E18" s="102"/>
      <c r="F18" s="102"/>
      <c r="G18" s="102"/>
      <c r="H18" s="102"/>
      <c r="I18" s="103" t="s">
        <v>22</v>
      </c>
      <c r="J18" s="221" t="s">
        <v>23</v>
      </c>
      <c r="K18" s="222"/>
      <c r="L18" s="223"/>
    </row>
    <row r="19" spans="1:12" ht="19.5" customHeight="1" thickTop="1">
      <c r="A19" s="260" t="str">
        <f>C11</f>
        <v>VICTOR SOTIR</v>
      </c>
      <c r="B19" s="104">
        <v>5</v>
      </c>
      <c r="C19" s="135" t="str">
        <f>C14</f>
        <v>ROBERTO SANCHEZ</v>
      </c>
      <c r="D19" s="136">
        <v>5</v>
      </c>
      <c r="E19" s="136">
        <v>3</v>
      </c>
      <c r="F19" s="136"/>
      <c r="G19" s="136"/>
      <c r="H19" s="136"/>
      <c r="I19" s="137">
        <f>IF(D19&gt;D20,1,0)+AND(E19&gt;E20)+AND(F19&gt;F20)+AND(G19&gt;G20)+AND(H19&gt;H20)</f>
        <v>0</v>
      </c>
      <c r="J19" s="203" t="str">
        <f>IF(I19&gt;I20,C14,"-")</f>
        <v>-</v>
      </c>
      <c r="K19" s="204"/>
      <c r="L19" s="205"/>
    </row>
    <row r="20" spans="1:12" ht="19.5" customHeight="1">
      <c r="A20" s="261"/>
      <c r="B20" s="108">
        <v>1</v>
      </c>
      <c r="C20" s="138" t="str">
        <f>C10</f>
        <v>CARLOS FERNANDEZ</v>
      </c>
      <c r="D20" s="139">
        <f>IF(D19="","",IF(D19&lt;=9,11,"."))</f>
        <v>11</v>
      </c>
      <c r="E20" s="139">
        <f>IF(E19="","",IF(E19&lt;=9,11,"."))</f>
        <v>11</v>
      </c>
      <c r="F20" s="139">
        <f>IF(F19="","",IF(F19&lt;=9,11,"."))</f>
      </c>
      <c r="G20" s="139">
        <f>IF(G19="","",IF(G19&lt;=9,11,"."))</f>
      </c>
      <c r="H20" s="139">
        <f>IF(H19="","",IF(H19&lt;=9,11,"."))</f>
      </c>
      <c r="I20" s="140">
        <f>IF(D20&gt;D19,1,0)+AND(E20&gt;E19)+AND(F20&gt;F19)+AND(G20&gt;G19)+AND(H20&gt;H19)</f>
        <v>2</v>
      </c>
      <c r="J20" s="206" t="str">
        <f>IF(I20&gt;I19,C10,"-")</f>
        <v>CARLOS FERNANDEZ</v>
      </c>
      <c r="K20" s="207"/>
      <c r="L20" s="208"/>
    </row>
    <row r="21" spans="1:12" ht="19.5" customHeight="1">
      <c r="A21" s="261" t="str">
        <f>C12</f>
        <v>KEPA GONZALEZ</v>
      </c>
      <c r="B21" s="104">
        <v>4</v>
      </c>
      <c r="C21" s="105" t="str">
        <f>C13</f>
        <v>JOSEMI TOLOSA</v>
      </c>
      <c r="D21" s="106">
        <v>11</v>
      </c>
      <c r="E21" s="106">
        <v>11</v>
      </c>
      <c r="F21" s="106"/>
      <c r="G21" s="106"/>
      <c r="H21" s="106"/>
      <c r="I21" s="107">
        <f>IF(D21&gt;D22,1,0)+AND(E21&gt;E22)+AND(F21&gt;F22)+AND(G21&gt;G22)+AND(H21&gt;H22)</f>
        <v>2</v>
      </c>
      <c r="J21" s="197" t="str">
        <f>IF(I21&gt;I22,C13,"-")</f>
        <v>JOSEMI TOLOSA</v>
      </c>
      <c r="K21" s="198"/>
      <c r="L21" s="199"/>
    </row>
    <row r="22" spans="1:12" ht="19.5" customHeight="1">
      <c r="A22" s="261"/>
      <c r="B22" s="108">
        <v>2</v>
      </c>
      <c r="C22" s="109" t="str">
        <f>C11</f>
        <v>VICTOR SOTIR</v>
      </c>
      <c r="D22" s="110">
        <v>4</v>
      </c>
      <c r="E22" s="110">
        <v>8</v>
      </c>
      <c r="F22" s="110">
        <f>IF(F21="","",IF(F21&lt;=9,11,"."))</f>
      </c>
      <c r="G22" s="110">
        <f>IF(G21="","",IF(G21&lt;=9,11,"."))</f>
      </c>
      <c r="H22" s="110">
        <f>IF(H21="","",IF(H21&lt;=9,11,"."))</f>
      </c>
      <c r="I22" s="111">
        <f>IF(D22&gt;D21,1,0)+AND(E22&gt;E21)+AND(F22&gt;F21)+AND(G22&gt;G21)+AND(H22&gt;H21)</f>
        <v>0</v>
      </c>
      <c r="J22" s="193" t="str">
        <f>IF(I22&gt;I21,C11,"-")</f>
        <v>-</v>
      </c>
      <c r="K22" s="194"/>
      <c r="L22" s="195"/>
    </row>
    <row r="23" spans="1:12" ht="19.5" customHeight="1">
      <c r="A23" s="261" t="str">
        <f>C13</f>
        <v>JOSEMI TOLOSA</v>
      </c>
      <c r="B23" s="104">
        <v>5</v>
      </c>
      <c r="C23" s="105" t="str">
        <f>C14</f>
        <v>ROBERTO SANCHEZ</v>
      </c>
      <c r="D23" s="106">
        <v>2</v>
      </c>
      <c r="E23" s="106">
        <v>3</v>
      </c>
      <c r="F23" s="106"/>
      <c r="G23" s="106"/>
      <c r="H23" s="106"/>
      <c r="I23" s="107">
        <f>IF(D23&gt;D24,1,0)+AND(E23&gt;E24)+AND(F23&gt;F24)+AND(G23&gt;G24)+AND(H23&gt;H24)</f>
        <v>0</v>
      </c>
      <c r="J23" s="197" t="str">
        <f>IF(I23&gt;I24,C14,"-")</f>
        <v>-</v>
      </c>
      <c r="K23" s="198"/>
      <c r="L23" s="199"/>
    </row>
    <row r="24" spans="1:12" ht="19.5" customHeight="1">
      <c r="A24" s="261"/>
      <c r="B24" s="108">
        <v>3</v>
      </c>
      <c r="C24" s="109" t="str">
        <f>C12</f>
        <v>KEPA GONZALEZ</v>
      </c>
      <c r="D24" s="110">
        <f>IF(D23="","",IF(D23&lt;=9,11,"."))</f>
        <v>11</v>
      </c>
      <c r="E24" s="110">
        <f>IF(E23="","",IF(E23&lt;=9,11,"."))</f>
        <v>11</v>
      </c>
      <c r="F24" s="110">
        <f>IF(F23="","",IF(F23&lt;=9,11,"."))</f>
      </c>
      <c r="G24" s="110">
        <f>IF(G23="","",IF(G23&lt;=9,11,"."))</f>
      </c>
      <c r="H24" s="110">
        <f>IF(H23="","",IF(H23&lt;=9,11,"."))</f>
      </c>
      <c r="I24" s="111">
        <f>IF(D24&gt;D23,1,0)+AND(E24&gt;E23)+AND(F24&gt;F23)+AND(G24&gt;G23)+AND(H24&gt;H23)</f>
        <v>2</v>
      </c>
      <c r="J24" s="193" t="str">
        <f>IF(I24&gt;I23,C12,"-")</f>
        <v>KEPA GONZALEZ</v>
      </c>
      <c r="K24" s="194"/>
      <c r="L24" s="195"/>
    </row>
    <row r="25" spans="1:12" ht="19.5" customHeight="1">
      <c r="A25" s="261" t="str">
        <f>C14</f>
        <v>ROBERTO SANCHEZ</v>
      </c>
      <c r="B25" s="104">
        <v>4</v>
      </c>
      <c r="C25" s="105" t="str">
        <f>C13</f>
        <v>JOSEMI TOLOSA</v>
      </c>
      <c r="D25" s="106">
        <v>7</v>
      </c>
      <c r="E25" s="106">
        <v>4</v>
      </c>
      <c r="F25" s="106"/>
      <c r="G25" s="106"/>
      <c r="H25" s="106"/>
      <c r="I25" s="107">
        <f>IF(D25&gt;D26,1,0)+AND(E25&gt;E26)+AND(F25&gt;F26)+AND(G25&gt;G26)+AND(H25&gt;H26)</f>
        <v>0</v>
      </c>
      <c r="J25" s="197" t="str">
        <f>IF(I25&gt;I26,C13,"-")</f>
        <v>-</v>
      </c>
      <c r="K25" s="198"/>
      <c r="L25" s="199"/>
    </row>
    <row r="26" spans="1:12" ht="19.5" customHeight="1">
      <c r="A26" s="261"/>
      <c r="B26" s="108">
        <v>1</v>
      </c>
      <c r="C26" s="109" t="str">
        <f>C10</f>
        <v>CARLOS FERNANDEZ</v>
      </c>
      <c r="D26" s="110">
        <f>IF(D25="","",IF(D25&lt;=9,11,"."))</f>
        <v>11</v>
      </c>
      <c r="E26" s="110">
        <f>IF(E25="","",IF(E25&lt;=9,11,"."))</f>
        <v>11</v>
      </c>
      <c r="F26" s="110">
        <f>IF(F25="","",IF(F25&lt;=9,11,"."))</f>
      </c>
      <c r="G26" s="110">
        <f>IF(G25="","",IF(G25&lt;=9,11,"."))</f>
      </c>
      <c r="H26" s="110">
        <f>IF(H25="","",IF(H25&lt;=9,11,"."))</f>
      </c>
      <c r="I26" s="111">
        <f>IF(D26&gt;D25,1,0)+AND(E26&gt;E25)+AND(F26&gt;F25)+AND(G26&gt;G25)+AND(H26&gt;H25)</f>
        <v>2</v>
      </c>
      <c r="J26" s="193" t="str">
        <f>IF(I26&gt;I25,C10,"-")</f>
        <v>CARLOS FERNANDEZ</v>
      </c>
      <c r="K26" s="194"/>
      <c r="L26" s="195"/>
    </row>
    <row r="27" spans="1:12" ht="19.5" customHeight="1">
      <c r="A27" s="261" t="str">
        <f>C10</f>
        <v>CARLOS FERNANDEZ</v>
      </c>
      <c r="B27" s="104">
        <v>3</v>
      </c>
      <c r="C27" s="105" t="str">
        <f>C12</f>
        <v>KEPA GONZALEZ</v>
      </c>
      <c r="D27" s="106">
        <v>11</v>
      </c>
      <c r="E27" s="106">
        <v>11</v>
      </c>
      <c r="F27" s="106"/>
      <c r="G27" s="106"/>
      <c r="H27" s="106"/>
      <c r="I27" s="107">
        <f>IF(D27&gt;D28,1,0)+AND(E27&gt;E28)+AND(F27&gt;F28)+AND(G27&gt;G28)+AND(H27&gt;H28)</f>
        <v>2</v>
      </c>
      <c r="J27" s="197" t="str">
        <f>IF(I27&gt;I28,C12,"-")</f>
        <v>KEPA GONZALEZ</v>
      </c>
      <c r="K27" s="198"/>
      <c r="L27" s="199"/>
    </row>
    <row r="28" spans="1:12" ht="19.5" customHeight="1">
      <c r="A28" s="261"/>
      <c r="B28" s="108">
        <v>2</v>
      </c>
      <c r="C28" s="109" t="str">
        <f>C11</f>
        <v>VICTOR SOTIR</v>
      </c>
      <c r="D28" s="110">
        <v>9</v>
      </c>
      <c r="E28" s="110">
        <v>6</v>
      </c>
      <c r="F28" s="110">
        <f>IF(F27="","",IF(F27&lt;=9,11,"."))</f>
      </c>
      <c r="G28" s="110">
        <f>IF(G27="","",IF(G27&lt;=9,11,"."))</f>
      </c>
      <c r="H28" s="110">
        <f>IF(H27="","",IF(H27&lt;=9,11,"."))</f>
      </c>
      <c r="I28" s="111">
        <f>IF(D28&gt;D27,1,0)+AND(E28&gt;E27)+AND(F28&gt;F27)+AND(G28&gt;G27)+AND(H28&gt;H27)</f>
        <v>0</v>
      </c>
      <c r="J28" s="193" t="str">
        <f>IF(I28&gt;I27,C11,"-")</f>
        <v>-</v>
      </c>
      <c r="K28" s="194"/>
      <c r="L28" s="195"/>
    </row>
    <row r="29" spans="1:12" ht="19.5" customHeight="1">
      <c r="A29" s="261" t="str">
        <f>C11</f>
        <v>VICTOR SOTIR</v>
      </c>
      <c r="B29" s="112">
        <v>4</v>
      </c>
      <c r="C29" s="85" t="str">
        <f>C13</f>
        <v>JOSEMI TOLOSA</v>
      </c>
      <c r="D29" s="106">
        <v>11</v>
      </c>
      <c r="E29" s="106">
        <v>11</v>
      </c>
      <c r="F29" s="106"/>
      <c r="G29" s="106"/>
      <c r="H29" s="106"/>
      <c r="I29" s="107">
        <f>IF(D29&gt;D30,1,0)+AND(E29&gt;E30)+AND(F29&gt;F30)+AND(G29&gt;G30)+AND(H29&gt;H30)</f>
        <v>2</v>
      </c>
      <c r="J29" s="197" t="str">
        <f>IF(I29&gt;I30,C13,"-")</f>
        <v>JOSEMI TOLOSA</v>
      </c>
      <c r="K29" s="198"/>
      <c r="L29" s="199"/>
    </row>
    <row r="30" spans="1:12" ht="19.5" customHeight="1">
      <c r="A30" s="261"/>
      <c r="B30" s="112">
        <v>5</v>
      </c>
      <c r="C30" s="85" t="str">
        <f>C14</f>
        <v>ROBERTO SANCHEZ</v>
      </c>
      <c r="D30" s="141">
        <v>5</v>
      </c>
      <c r="E30" s="141">
        <v>6</v>
      </c>
      <c r="F30" s="141">
        <f>IF(F29="","",IF(F29&lt;=9,11,"."))</f>
      </c>
      <c r="G30" s="141">
        <f>IF(G29="","",IF(G29&lt;=9,11,"."))</f>
      </c>
      <c r="H30" s="141">
        <f>IF(H29="","",IF(H29&lt;=9,11,"."))</f>
      </c>
      <c r="I30" s="142">
        <f>IF(D30&gt;D29,1,0)+AND(E30&gt;E29)+AND(F30&gt;F29)+AND(G30&gt;G29)+AND(H30&gt;H29)</f>
        <v>0</v>
      </c>
      <c r="J30" s="190" t="str">
        <f>IF(I30&gt;I29,C14,"-")</f>
        <v>-</v>
      </c>
      <c r="K30" s="191"/>
      <c r="L30" s="192"/>
    </row>
    <row r="31" spans="1:12" ht="19.5" customHeight="1">
      <c r="A31" s="261" t="str">
        <f>C13</f>
        <v>JOSEMI TOLOSA</v>
      </c>
      <c r="B31" s="104">
        <v>3</v>
      </c>
      <c r="C31" s="143" t="str">
        <f>C12</f>
        <v>KEPA GONZALEZ</v>
      </c>
      <c r="D31" s="136">
        <v>9</v>
      </c>
      <c r="E31" s="136">
        <v>2</v>
      </c>
      <c r="F31" s="136"/>
      <c r="G31" s="136"/>
      <c r="H31" s="136"/>
      <c r="I31" s="107">
        <f>IF(D31&gt;D32,1,0)+AND(E31&gt;E32)+AND(F31&gt;F32)+AND(G31&gt;G32)+AND(H31&gt;H32)</f>
        <v>0</v>
      </c>
      <c r="J31" s="197" t="str">
        <f>IF(I31&gt;I32,C12,"-")</f>
        <v>-</v>
      </c>
      <c r="K31" s="198"/>
      <c r="L31" s="199"/>
    </row>
    <row r="32" spans="1:12" ht="19.5" customHeight="1">
      <c r="A32" s="261"/>
      <c r="B32" s="108">
        <v>1</v>
      </c>
      <c r="C32" s="144" t="str">
        <f>C10</f>
        <v>CARLOS FERNANDEZ</v>
      </c>
      <c r="D32" s="139">
        <f>IF(D31="","",IF(D31&lt;=9,11,"."))</f>
        <v>11</v>
      </c>
      <c r="E32" s="139">
        <f>IF(E31="","",IF(E31&lt;=9,11,"."))</f>
        <v>11</v>
      </c>
      <c r="F32" s="139">
        <f>IF(F31="","",IF(F31&lt;=9,11,"."))</f>
      </c>
      <c r="G32" s="139">
        <f>IF(G31="","",IF(G31&lt;=9,11,"."))</f>
      </c>
      <c r="H32" s="139">
        <f>IF(H31="","",IF(H31&lt;=9,11,"."))</f>
      </c>
      <c r="I32" s="111">
        <f>IF(D32&gt;D31,1,0)+AND(E32&gt;E31)+AND(F32&gt;F31)+AND(G32&gt;G31)+AND(H32&gt;H31)</f>
        <v>2</v>
      </c>
      <c r="J32" s="193" t="str">
        <f>IF(I32&gt;I31,C10,"-")</f>
        <v>CARLOS FERNANDEZ</v>
      </c>
      <c r="K32" s="194"/>
      <c r="L32" s="195"/>
    </row>
    <row r="33" spans="1:12" ht="19.5" customHeight="1">
      <c r="A33" s="261" t="str">
        <f>C12</f>
        <v>KEPA GONZALEZ</v>
      </c>
      <c r="B33" s="104">
        <v>5</v>
      </c>
      <c r="C33" s="143" t="str">
        <f>C14</f>
        <v>ROBERTO SANCHEZ</v>
      </c>
      <c r="D33" s="106">
        <v>7</v>
      </c>
      <c r="E33" s="106">
        <v>9</v>
      </c>
      <c r="F33" s="106"/>
      <c r="G33" s="106"/>
      <c r="H33" s="106"/>
      <c r="I33" s="107">
        <f>IF(D33&gt;D34,1,0)+AND(E33&gt;E34)+AND(F33&gt;F34)+AND(G33&gt;G34)+AND(H33&gt;H34)</f>
        <v>0</v>
      </c>
      <c r="J33" s="197" t="str">
        <f>IF(I33&gt;I34,C14,"-")</f>
        <v>-</v>
      </c>
      <c r="K33" s="198"/>
      <c r="L33" s="199"/>
    </row>
    <row r="34" spans="1:12" ht="19.5" customHeight="1">
      <c r="A34" s="261"/>
      <c r="B34" s="108">
        <v>2</v>
      </c>
      <c r="C34" s="144" t="str">
        <f>C11</f>
        <v>VICTOR SOTIR</v>
      </c>
      <c r="D34" s="110">
        <f>IF(D33="","",IF(D33&lt;=9,11,"."))</f>
        <v>11</v>
      </c>
      <c r="E34" s="110">
        <f>IF(E33="","",IF(E33&lt;=9,11,"."))</f>
        <v>11</v>
      </c>
      <c r="F34" s="110">
        <f>IF(F33="","",IF(F33&lt;=9,11,"."))</f>
      </c>
      <c r="G34" s="110">
        <f>IF(G33="","",IF(G33&lt;=9,11,"."))</f>
      </c>
      <c r="H34" s="110">
        <f>IF(H33="","",IF(H33&lt;=9,11,"."))</f>
      </c>
      <c r="I34" s="111">
        <f>IF(D34&gt;D33,1,0)+AND(E34&gt;E33)+AND(F34&gt;F33)+AND(G34&gt;G33)+AND(H34&gt;H33)</f>
        <v>2</v>
      </c>
      <c r="J34" s="193" t="str">
        <f>IF(I34&gt;I33,C11,"-")</f>
        <v>VICTOR SOTIR</v>
      </c>
      <c r="K34" s="194"/>
      <c r="L34" s="195"/>
    </row>
    <row r="35" spans="1:12" ht="19.5" customHeight="1">
      <c r="A35" s="261" t="str">
        <f>C10</f>
        <v>CARLOS FERNANDEZ</v>
      </c>
      <c r="B35" s="104">
        <v>3</v>
      </c>
      <c r="C35" s="143" t="str">
        <f>C12</f>
        <v>KEPA GONZALEZ</v>
      </c>
      <c r="D35" s="106">
        <v>11</v>
      </c>
      <c r="E35" s="106">
        <v>11</v>
      </c>
      <c r="F35" s="106"/>
      <c r="G35" s="106"/>
      <c r="H35" s="106"/>
      <c r="I35" s="107">
        <f>IF(D35&gt;D36,1,0)+AND(E35&gt;E36)+AND(F35&gt;F36)+AND(G35&gt;G36)+AND(H35&gt;H36)</f>
        <v>2</v>
      </c>
      <c r="J35" s="197" t="str">
        <f>IF(I35&gt;I36,C12,"-")</f>
        <v>KEPA GONZALEZ</v>
      </c>
      <c r="K35" s="198"/>
      <c r="L35" s="199"/>
    </row>
    <row r="36" spans="1:12" ht="19.5" customHeight="1">
      <c r="A36" s="261"/>
      <c r="B36" s="108">
        <v>4</v>
      </c>
      <c r="C36" s="144" t="str">
        <f>C13</f>
        <v>JOSEMI TOLOSA</v>
      </c>
      <c r="D36" s="110">
        <v>8</v>
      </c>
      <c r="E36" s="110">
        <v>7</v>
      </c>
      <c r="F36" s="110">
        <f>IF(F35="","",IF(F35&lt;=9,11,"."))</f>
      </c>
      <c r="G36" s="110">
        <f>IF(G35="","",IF(G35&lt;=9,11,"."))</f>
      </c>
      <c r="H36" s="110">
        <f>IF(H35="","",IF(H35&lt;=9,11,"."))</f>
      </c>
      <c r="I36" s="111">
        <f>IF(D36&gt;D35,1,0)+AND(E36&gt;E35)+AND(F36&gt;F35)+AND(G36&gt;G35)+AND(H36&gt;H35)</f>
        <v>0</v>
      </c>
      <c r="J36" s="193" t="str">
        <f>IF(I36&gt;I35,C13,"-")</f>
        <v>-</v>
      </c>
      <c r="K36" s="194"/>
      <c r="L36" s="195"/>
    </row>
    <row r="37" spans="1:12" ht="19.5" customHeight="1">
      <c r="A37" s="261" t="str">
        <f>C14</f>
        <v>ROBERTO SANCHEZ</v>
      </c>
      <c r="B37" s="104">
        <v>2</v>
      </c>
      <c r="C37" s="143" t="str">
        <f>C11</f>
        <v>VICTOR SOTIR</v>
      </c>
      <c r="D37" s="106">
        <v>9</v>
      </c>
      <c r="E37" s="106">
        <v>9</v>
      </c>
      <c r="F37" s="106"/>
      <c r="G37" s="106"/>
      <c r="H37" s="106"/>
      <c r="I37" s="107">
        <f>IF(D37&gt;D38,1,0)+AND(E37&gt;E38)+AND(F37&gt;F38)+AND(G37&gt;G38)+AND(H37&gt;H38)</f>
        <v>0</v>
      </c>
      <c r="J37" s="197" t="str">
        <f>IF(I37&gt;I38,C11,"-")</f>
        <v>-</v>
      </c>
      <c r="K37" s="198"/>
      <c r="L37" s="199"/>
    </row>
    <row r="38" spans="1:12" ht="19.5" customHeight="1" thickBot="1">
      <c r="A38" s="262"/>
      <c r="B38" s="113">
        <v>1</v>
      </c>
      <c r="C38" s="145" t="str">
        <f>C10</f>
        <v>CARLOS FERNANDEZ</v>
      </c>
      <c r="D38" s="114">
        <f>IF(D37="","",IF(D37&lt;=9,11,"."))</f>
        <v>11</v>
      </c>
      <c r="E38" s="114">
        <f>IF(E37="","",IF(E37&lt;=9,11,"."))</f>
        <v>11</v>
      </c>
      <c r="F38" s="114">
        <f>IF(F37="","",IF(F37&lt;=9,11,"."))</f>
      </c>
      <c r="G38" s="114">
        <f>IF(G37="","",IF(G37&lt;=9,11,"."))</f>
      </c>
      <c r="H38" s="114">
        <f>IF(H37="","",IF(H37&lt;=9,11,"."))</f>
      </c>
      <c r="I38" s="146">
        <f>IF(D38&gt;D37,1,0)+AND(E38&gt;E37)+AND(F38&gt;F37)+AND(G38&gt;G37)+AND(H38&gt;H37)</f>
        <v>2</v>
      </c>
      <c r="J38" s="200" t="str">
        <f>IF(I38&gt;I37,C10,"-")</f>
        <v>CARLOS FERNANDEZ</v>
      </c>
      <c r="K38" s="201"/>
      <c r="L38" s="202"/>
    </row>
    <row r="39" spans="2:12" ht="15" customHeight="1" thickTop="1">
      <c r="B39" s="188" t="s">
        <v>24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</row>
    <row r="40" spans="2:12" ht="13.5" thickBot="1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2:12" ht="13.5" thickTop="1">
      <c r="B41" s="116"/>
      <c r="C41" s="102"/>
      <c r="D41" s="102"/>
      <c r="E41" s="102"/>
      <c r="F41" s="102"/>
      <c r="G41" s="102"/>
      <c r="H41" s="102"/>
      <c r="I41" s="117" t="s">
        <v>28</v>
      </c>
      <c r="J41" s="118" t="s">
        <v>25</v>
      </c>
      <c r="K41" s="119" t="s">
        <v>26</v>
      </c>
      <c r="L41" s="120" t="s">
        <v>27</v>
      </c>
    </row>
    <row r="42" spans="2:12" ht="15.75">
      <c r="B42" s="121">
        <v>1</v>
      </c>
      <c r="C42" s="98" t="str">
        <f>C10</f>
        <v>CARLOS FERNANDEZ</v>
      </c>
      <c r="D42" s="122"/>
      <c r="E42" s="122"/>
      <c r="F42" s="122"/>
      <c r="G42" s="122"/>
      <c r="H42" s="122"/>
      <c r="I42" s="123">
        <f>COUNTIF($J$19:$J$38,C10)*2</f>
        <v>8</v>
      </c>
      <c r="J42" s="123">
        <f>SUM(I20+I26+I32+I38)</f>
        <v>8</v>
      </c>
      <c r="K42" s="124">
        <f>SUM(D20:H20,D26:H26,D32:H32,D38:H38)</f>
        <v>88</v>
      </c>
      <c r="L42" s="125">
        <f>IF(I42&lt;&gt;0,RANK(I42,I42:I46),"")</f>
        <v>1</v>
      </c>
    </row>
    <row r="43" spans="2:12" ht="15.75">
      <c r="B43" s="147">
        <v>2</v>
      </c>
      <c r="C43" s="127" t="str">
        <f>C11</f>
        <v>VICTOR SOTIR</v>
      </c>
      <c r="D43" s="128"/>
      <c r="E43" s="128"/>
      <c r="F43" s="128"/>
      <c r="G43" s="128"/>
      <c r="H43" s="128"/>
      <c r="I43" s="129">
        <f>COUNTIF($J$19:$J$38,C11)*2</f>
        <v>2</v>
      </c>
      <c r="J43" s="129">
        <f>SUM(I22+I28+I34+I37)</f>
        <v>2</v>
      </c>
      <c r="K43" s="130">
        <f>SUM(D22:H22,D28:H28,D32:H32,D37:H37)</f>
        <v>67</v>
      </c>
      <c r="L43" s="125">
        <f>IF(I43&lt;&gt;0,RANK(I43,I42:I46),"")</f>
        <v>4</v>
      </c>
    </row>
    <row r="44" spans="2:12" ht="15.75">
      <c r="B44" s="148">
        <v>3</v>
      </c>
      <c r="C44" s="127" t="str">
        <f>C12</f>
        <v>KEPA GONZALEZ</v>
      </c>
      <c r="D44" s="128"/>
      <c r="E44" s="128"/>
      <c r="F44" s="128"/>
      <c r="G44" s="128"/>
      <c r="H44" s="128"/>
      <c r="I44" s="129">
        <f>COUNTIF($J$19:$J$38,C12)*2</f>
        <v>6</v>
      </c>
      <c r="J44" s="129">
        <f>SUM(I24+I27+I31+I35)</f>
        <v>6</v>
      </c>
      <c r="K44" s="130">
        <f>SUM(D24:H24,D27:H27,D31:H31,D35:H35)</f>
        <v>77</v>
      </c>
      <c r="L44" s="125">
        <f>IF(I44&lt;&gt;0,RANK(I44,I42:I46),"")</f>
        <v>2</v>
      </c>
    </row>
    <row r="45" spans="2:12" ht="15.75">
      <c r="B45" s="126">
        <v>4</v>
      </c>
      <c r="C45" s="149" t="str">
        <f>C13</f>
        <v>JOSEMI TOLOSA</v>
      </c>
      <c r="D45" s="150"/>
      <c r="E45" s="150"/>
      <c r="F45" s="150"/>
      <c r="G45" s="150"/>
      <c r="H45" s="150"/>
      <c r="I45" s="129">
        <f>COUNTIF($J$19:$J$38,C13)*2</f>
        <v>4</v>
      </c>
      <c r="J45" s="129">
        <f>SUM(I21+I25+I29+I36)</f>
        <v>4</v>
      </c>
      <c r="K45" s="130">
        <f>SUM(D21:H21,D25:H25,D29:H29,D36:H36)</f>
        <v>70</v>
      </c>
      <c r="L45" s="125">
        <f>IF(I45&lt;&gt;0,RANK(I45,I42:I46),"")</f>
        <v>3</v>
      </c>
    </row>
    <row r="46" spans="2:12" ht="16.5" thickBot="1">
      <c r="B46" s="131">
        <v>5</v>
      </c>
      <c r="C46" s="151" t="str">
        <f>C14</f>
        <v>ROBERTO SANCHEZ</v>
      </c>
      <c r="D46" s="152"/>
      <c r="E46" s="152"/>
      <c r="F46" s="152"/>
      <c r="G46" s="152"/>
      <c r="H46" s="152"/>
      <c r="I46" s="132">
        <f>COUNTIF($J$19:$J$38,C14)*2</f>
        <v>0</v>
      </c>
      <c r="J46" s="153">
        <f>I19+I23+I30+I33</f>
        <v>0</v>
      </c>
      <c r="K46" s="153">
        <f>SUM(D19:H19,D23:H23,D30:H30,D33:H33)</f>
        <v>40</v>
      </c>
      <c r="L46" s="133">
        <f>IF(I46&lt;&gt;0,RANK(I46,I42:I46),"")</f>
      </c>
    </row>
    <row r="47" spans="2:9" ht="9" customHeight="1" thickTop="1">
      <c r="B47" s="19"/>
      <c r="C47" s="19"/>
      <c r="D47" s="19"/>
      <c r="E47" s="19"/>
      <c r="F47" s="19"/>
      <c r="G47" s="19"/>
      <c r="H47" s="19"/>
      <c r="I47" s="19"/>
    </row>
    <row r="48" spans="2:9" ht="9" customHeight="1">
      <c r="B48" s="19"/>
      <c r="C48" s="19"/>
      <c r="D48" s="19"/>
      <c r="E48" s="19"/>
      <c r="F48" s="19"/>
      <c r="G48" s="19"/>
      <c r="H48" s="19"/>
      <c r="I48" s="19"/>
    </row>
    <row r="50" spans="2:9" ht="12.75">
      <c r="B50" s="22"/>
      <c r="C50" s="22"/>
      <c r="D50" s="22"/>
      <c r="E50" s="22"/>
      <c r="F50" s="22"/>
      <c r="G50" s="22"/>
      <c r="H50" s="22"/>
      <c r="I50" s="22"/>
    </row>
    <row r="51" spans="2:9" ht="12.75">
      <c r="B51" s="22"/>
      <c r="C51" s="21"/>
      <c r="D51" s="21"/>
      <c r="E51" s="21"/>
      <c r="F51" s="21"/>
      <c r="G51" s="21"/>
      <c r="H51" s="21"/>
      <c r="I51" s="21"/>
    </row>
    <row r="52" spans="2:9" ht="12.75">
      <c r="B52" s="22"/>
      <c r="C52" s="21"/>
      <c r="D52" s="21"/>
      <c r="E52" s="21"/>
      <c r="F52" s="21"/>
      <c r="G52" s="21"/>
      <c r="H52" s="21"/>
      <c r="I52" s="21"/>
    </row>
    <row r="53" spans="2:9" ht="12.75">
      <c r="B53" s="22"/>
      <c r="C53" s="21"/>
      <c r="D53" s="21"/>
      <c r="E53" s="21"/>
      <c r="F53" s="21"/>
      <c r="G53" s="21"/>
      <c r="H53" s="21"/>
      <c r="I53" s="21"/>
    </row>
    <row r="54" spans="2:9" ht="12.75">
      <c r="B54" s="22"/>
      <c r="C54" s="21"/>
      <c r="D54" s="21"/>
      <c r="E54" s="21"/>
      <c r="F54" s="21"/>
      <c r="G54" s="21"/>
      <c r="H54" s="21"/>
      <c r="I54" s="21"/>
    </row>
  </sheetData>
  <sheetProtection/>
  <mergeCells count="59">
    <mergeCell ref="B3:L6"/>
    <mergeCell ref="B7:C7"/>
    <mergeCell ref="D7:J7"/>
    <mergeCell ref="B8:C8"/>
    <mergeCell ref="D8:E8"/>
    <mergeCell ref="F8:H8"/>
    <mergeCell ref="K8:L8"/>
    <mergeCell ref="B9:E9"/>
    <mergeCell ref="F9:H9"/>
    <mergeCell ref="I9:J9"/>
    <mergeCell ref="K9:L9"/>
    <mergeCell ref="C10:E10"/>
    <mergeCell ref="F10:H10"/>
    <mergeCell ref="I10:L10"/>
    <mergeCell ref="C11:E11"/>
    <mergeCell ref="F11:H11"/>
    <mergeCell ref="I11:L11"/>
    <mergeCell ref="C12:E12"/>
    <mergeCell ref="F12:H12"/>
    <mergeCell ref="I12:L12"/>
    <mergeCell ref="C13:E13"/>
    <mergeCell ref="F13:H13"/>
    <mergeCell ref="I13:L13"/>
    <mergeCell ref="C14:E14"/>
    <mergeCell ref="F14:H14"/>
    <mergeCell ref="I14:L14"/>
    <mergeCell ref="B15:L17"/>
    <mergeCell ref="J18:L18"/>
    <mergeCell ref="A19:A20"/>
    <mergeCell ref="J19:L19"/>
    <mergeCell ref="J20:L20"/>
    <mergeCell ref="A21:A22"/>
    <mergeCell ref="J21:L21"/>
    <mergeCell ref="J22:L22"/>
    <mergeCell ref="A23:A24"/>
    <mergeCell ref="J23:L23"/>
    <mergeCell ref="J24:L24"/>
    <mergeCell ref="A25:A26"/>
    <mergeCell ref="J25:L25"/>
    <mergeCell ref="J26:L26"/>
    <mergeCell ref="A27:A28"/>
    <mergeCell ref="J27:L27"/>
    <mergeCell ref="J28:L28"/>
    <mergeCell ref="A29:A30"/>
    <mergeCell ref="J29:L29"/>
    <mergeCell ref="J30:L30"/>
    <mergeCell ref="A31:A32"/>
    <mergeCell ref="J31:L31"/>
    <mergeCell ref="J32:L32"/>
    <mergeCell ref="A33:A34"/>
    <mergeCell ref="J33:L33"/>
    <mergeCell ref="J34:L34"/>
    <mergeCell ref="B39:L39"/>
    <mergeCell ref="A35:A36"/>
    <mergeCell ref="J35:L35"/>
    <mergeCell ref="J36:L36"/>
    <mergeCell ref="A37:A38"/>
    <mergeCell ref="J37:L37"/>
    <mergeCell ref="J38:L38"/>
  </mergeCells>
  <printOptions/>
  <pageMargins left="0" right="0" top="0" bottom="0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6"/>
  <sheetViews>
    <sheetView showGridLines="0" view="pageBreakPreview" zoomScale="60" zoomScalePageLayoutView="0" workbookViewId="0" topLeftCell="A1">
      <selection activeCell="J66" sqref="J66"/>
    </sheetView>
  </sheetViews>
  <sheetFormatPr defaultColWidth="11.421875" defaultRowHeight="12" customHeight="1"/>
  <cols>
    <col min="1" max="1" width="6.421875" style="69" customWidth="1"/>
    <col min="2" max="2" width="3.7109375" style="8" customWidth="1"/>
    <col min="3" max="3" width="2.7109375" style="8" customWidth="1"/>
    <col min="4" max="4" width="25.140625" style="70" customWidth="1"/>
    <col min="5" max="5" width="3.7109375" style="8" customWidth="1"/>
    <col min="6" max="6" width="2.7109375" style="8" customWidth="1"/>
    <col min="7" max="7" width="25.140625" style="70" customWidth="1"/>
    <col min="8" max="8" width="3.7109375" style="8" customWidth="1"/>
    <col min="9" max="9" width="2.57421875" style="8" customWidth="1"/>
    <col min="10" max="10" width="25.140625" style="70" customWidth="1"/>
    <col min="11" max="11" width="3.7109375" style="8" customWidth="1"/>
    <col min="12" max="12" width="2.57421875" style="8" customWidth="1"/>
    <col min="13" max="15" width="11.421875" style="8" customWidth="1"/>
    <col min="16" max="16" width="13.8515625" style="8" customWidth="1"/>
    <col min="17" max="17" width="5.28125" style="8" customWidth="1"/>
    <col min="18" max="18" width="14.8515625" style="8" customWidth="1"/>
    <col min="19" max="19" width="5.28125" style="8" customWidth="1"/>
    <col min="20" max="20" width="14.8515625" style="8" customWidth="1"/>
    <col min="21" max="21" width="5.28125" style="8" customWidth="1"/>
    <col min="22" max="22" width="14.8515625" style="8" customWidth="1"/>
    <col min="23" max="23" width="5.28125" style="8" customWidth="1"/>
    <col min="24" max="24" width="14.8515625" style="8" customWidth="1"/>
    <col min="25" max="25" width="5.28125" style="8" customWidth="1"/>
    <col min="26" max="26" width="14.8515625" style="8" customWidth="1"/>
    <col min="27" max="16384" width="11.421875" style="8" customWidth="1"/>
  </cols>
  <sheetData>
    <row r="1" spans="1:12" ht="20.25">
      <c r="A1" s="271" t="str">
        <f>CAMPEONATO!B16</f>
        <v>CAMPEONATO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3" ht="12" customHeight="1">
      <c r="A3" s="68"/>
    </row>
    <row r="4" spans="1:3" ht="12" customHeight="1">
      <c r="A4" s="68"/>
      <c r="B4" s="9"/>
      <c r="C4" s="6"/>
    </row>
    <row r="5" spans="1:4" ht="12" customHeight="1">
      <c r="A5" s="68"/>
      <c r="B5" s="9"/>
      <c r="D5" s="70" t="s">
        <v>45</v>
      </c>
    </row>
    <row r="6" spans="1:6" ht="12" customHeight="1">
      <c r="A6" s="68"/>
      <c r="B6" s="9"/>
      <c r="C6" s="10">
        <f>IF(C4&lt;&gt;"",IF(C4&gt;C8,#REF!,#REF!),"")</f>
      </c>
      <c r="D6" s="71" t="s">
        <v>51</v>
      </c>
      <c r="E6" s="11">
        <f>IF(C6="","",VLOOKUP(C6,DORSAL!$B$9:$D$141,3,FALSE))</f>
      </c>
      <c r="F6" s="6"/>
    </row>
    <row r="7" spans="1:6" ht="12" customHeight="1">
      <c r="A7" s="68"/>
      <c r="B7" s="9"/>
      <c r="C7" s="9"/>
      <c r="D7" s="72"/>
      <c r="E7" s="12"/>
      <c r="F7" s="268"/>
    </row>
    <row r="8" spans="1:6" ht="12" customHeight="1">
      <c r="A8" s="68"/>
      <c r="B8" s="9"/>
      <c r="C8" s="5"/>
      <c r="D8" s="72"/>
      <c r="E8" s="12"/>
      <c r="F8" s="268"/>
    </row>
    <row r="9" spans="1:26" ht="12" customHeight="1">
      <c r="A9" s="68"/>
      <c r="B9" s="9"/>
      <c r="C9" s="266"/>
      <c r="D9" s="72"/>
      <c r="E9" s="12"/>
      <c r="F9" s="270"/>
      <c r="G9" s="70" t="s">
        <v>45</v>
      </c>
      <c r="Q9" s="8" t="s">
        <v>32</v>
      </c>
      <c r="R9" s="27">
        <v>0.0625</v>
      </c>
      <c r="S9" s="8" t="s">
        <v>32</v>
      </c>
      <c r="T9" s="27">
        <v>0.125</v>
      </c>
      <c r="U9" s="8" t="s">
        <v>32</v>
      </c>
      <c r="V9" s="34">
        <v>0.25</v>
      </c>
      <c r="W9" s="8" t="s">
        <v>32</v>
      </c>
      <c r="X9" s="35">
        <v>0.5</v>
      </c>
      <c r="Y9" s="8" t="s">
        <v>32</v>
      </c>
      <c r="Z9" s="23" t="s">
        <v>33</v>
      </c>
    </row>
    <row r="10" spans="1:9" ht="12" customHeight="1">
      <c r="A10" s="68"/>
      <c r="B10" s="9"/>
      <c r="C10" s="266"/>
      <c r="D10" s="72"/>
      <c r="E10" s="12"/>
      <c r="F10" s="10">
        <f>IF(F6&lt;&gt;"",IF(F6&gt;F14,C6,C14),"")</f>
      </c>
      <c r="G10" s="71">
        <f>IF(F10="","",VLOOKUP(F10,DORSAL!$B$9:$D$141,2,FALSE))</f>
      </c>
      <c r="H10" s="11">
        <f>IF(F10="","",VLOOKUP(F10,DORSAL!$B$9:$D$141,3,FALSE))</f>
      </c>
      <c r="I10" s="6"/>
    </row>
    <row r="11" spans="1:26" ht="12" customHeight="1">
      <c r="A11" s="68"/>
      <c r="B11" s="9"/>
      <c r="C11" s="266"/>
      <c r="D11" s="72"/>
      <c r="E11" s="12"/>
      <c r="F11" s="268"/>
      <c r="G11" s="72"/>
      <c r="H11" s="12"/>
      <c r="I11" s="268"/>
      <c r="Q11" s="53" t="e">
        <f>#REF!</f>
        <v>#REF!</v>
      </c>
      <c r="R11" s="24">
        <f>$A$3</f>
        <v>0</v>
      </c>
      <c r="S11" s="50" t="e">
        <f>#REF!</f>
        <v>#REF!</v>
      </c>
      <c r="T11" s="28" t="e">
        <f>#REF!</f>
        <v>#REF!</v>
      </c>
      <c r="U11" s="47">
        <f>$C$6</f>
      </c>
      <c r="V11" s="31" t="str">
        <f>$D$6</f>
        <v>PASQUIER</v>
      </c>
      <c r="W11" s="42">
        <f>$F$10</f>
      </c>
      <c r="X11" s="36">
        <f>$G$10</f>
      </c>
      <c r="Y11" s="45">
        <f>$I$18</f>
      </c>
      <c r="Z11" s="39">
        <f>$J$18</f>
      </c>
    </row>
    <row r="12" spans="1:26" ht="12" customHeight="1">
      <c r="A12" s="68"/>
      <c r="B12" s="9"/>
      <c r="C12" s="5"/>
      <c r="D12" s="72"/>
      <c r="E12" s="12"/>
      <c r="F12" s="268"/>
      <c r="G12" s="72"/>
      <c r="H12" s="12"/>
      <c r="I12" s="268"/>
      <c r="Q12" s="54" t="e">
        <f>#REF!</f>
        <v>#REF!</v>
      </c>
      <c r="R12" s="25">
        <f>$A$5</f>
        <v>0</v>
      </c>
      <c r="S12" s="51" t="e">
        <f>#REF!</f>
        <v>#REF!</v>
      </c>
      <c r="T12" s="29" t="e">
        <f>#REF!</f>
        <v>#REF!</v>
      </c>
      <c r="U12" s="48">
        <f>$C$14</f>
      </c>
      <c r="V12" s="32" t="str">
        <f>$D$14</f>
        <v>KEPA GONZALEZ</v>
      </c>
      <c r="W12" s="43">
        <f>$F$26</f>
      </c>
      <c r="X12" s="37" t="str">
        <f>$G$26</f>
        <v>SERGIO RODRIGUEZ</v>
      </c>
      <c r="Y12" s="46">
        <f>$I$50</f>
      </c>
      <c r="Z12" s="40" t="str">
        <f>$J$50</f>
        <v>IKER MARTINEZ</v>
      </c>
    </row>
    <row r="13" spans="1:25" ht="12" customHeight="1">
      <c r="A13" s="68"/>
      <c r="B13" s="9"/>
      <c r="C13" s="9"/>
      <c r="D13" s="72"/>
      <c r="E13" s="12"/>
      <c r="F13" s="268"/>
      <c r="G13" s="72"/>
      <c r="H13" s="12"/>
      <c r="I13" s="268"/>
      <c r="Q13" s="54" t="e">
        <f>#REF!</f>
        <v>#REF!</v>
      </c>
      <c r="R13" s="25">
        <f>$A$7</f>
        <v>0</v>
      </c>
      <c r="S13" s="51" t="e">
        <f>#REF!</f>
        <v>#REF!</v>
      </c>
      <c r="T13" s="29" t="e">
        <f>#REF!</f>
        <v>#REF!</v>
      </c>
      <c r="U13" s="48">
        <f>$C$22</f>
      </c>
      <c r="V13" s="32" t="str">
        <f>$D$22</f>
        <v>I.BIDASOA</v>
      </c>
      <c r="W13" s="43">
        <f>$F$42</f>
      </c>
      <c r="X13" s="37">
        <f>$G$42</f>
      </c>
      <c r="Y13" s="41"/>
    </row>
    <row r="14" spans="1:25" ht="12" customHeight="1">
      <c r="A14" s="68"/>
      <c r="B14" s="9"/>
      <c r="C14" s="13">
        <f>IF(C12&lt;&gt;"",IF(C12&gt;C16,#REF!,#REF!),"")</f>
      </c>
      <c r="D14" s="73" t="s">
        <v>71</v>
      </c>
      <c r="E14" s="14">
        <f>IF(C14="","",VLOOKUP(C14,DORSAL!$B$9:$D$141,3,FALSE))</f>
      </c>
      <c r="F14" s="5"/>
      <c r="G14" s="72"/>
      <c r="H14" s="12"/>
      <c r="I14" s="268"/>
      <c r="Q14" s="54" t="e">
        <f>#REF!</f>
        <v>#REF!</v>
      </c>
      <c r="R14" s="25">
        <f>$A$9</f>
        <v>0</v>
      </c>
      <c r="S14" s="51" t="e">
        <f>#REF!</f>
        <v>#REF!</v>
      </c>
      <c r="T14" s="29" t="e">
        <f>#REF!</f>
        <v>#REF!</v>
      </c>
      <c r="U14" s="48">
        <f>$C$30</f>
      </c>
      <c r="V14" s="32" t="str">
        <f>$D$30</f>
        <v>SERGIO RODRIGUEZ</v>
      </c>
      <c r="W14" s="44">
        <f>$F$58</f>
      </c>
      <c r="X14" s="38" t="str">
        <f>$G$58</f>
        <v>IKER MARTINEZ</v>
      </c>
      <c r="Y14" s="41"/>
    </row>
    <row r="15" spans="1:23" ht="12" customHeight="1">
      <c r="A15" s="68"/>
      <c r="B15" s="9"/>
      <c r="D15" s="70" t="s">
        <v>53</v>
      </c>
      <c r="F15" s="266"/>
      <c r="G15" s="72"/>
      <c r="H15" s="12"/>
      <c r="I15" s="268"/>
      <c r="Q15" s="54" t="e">
        <f>#REF!</f>
        <v>#REF!</v>
      </c>
      <c r="R15" s="25">
        <f>$A$11</f>
        <v>0</v>
      </c>
      <c r="S15" s="51" t="e">
        <f>#REF!</f>
        <v>#REF!</v>
      </c>
      <c r="T15" s="29" t="e">
        <f>#REF!</f>
        <v>#REF!</v>
      </c>
      <c r="U15" s="48">
        <f>$C$38</f>
      </c>
      <c r="V15" s="32" t="str">
        <f>$D$38</f>
        <v>P. OYARZUN</v>
      </c>
      <c r="W15" s="41"/>
    </row>
    <row r="16" spans="1:23" ht="12" customHeight="1">
      <c r="A16" s="68"/>
      <c r="B16" s="9"/>
      <c r="C16" s="6"/>
      <c r="F16" s="266"/>
      <c r="G16" s="72"/>
      <c r="H16" s="12"/>
      <c r="I16" s="268"/>
      <c r="Q16" s="54" t="e">
        <f>#REF!</f>
        <v>#REF!</v>
      </c>
      <c r="R16" s="25">
        <f>$A$13</f>
        <v>0</v>
      </c>
      <c r="S16" s="51" t="e">
        <f>#REF!</f>
        <v>#REF!</v>
      </c>
      <c r="T16" s="29" t="e">
        <f>#REF!</f>
        <v>#REF!</v>
      </c>
      <c r="U16" s="48">
        <f>$C$46</f>
      </c>
      <c r="V16" s="32" t="str">
        <f>$D$46</f>
        <v>JOSE LUIS  MORENO</v>
      </c>
      <c r="W16" s="41"/>
    </row>
    <row r="17" spans="1:23" ht="12" customHeight="1">
      <c r="A17" s="68"/>
      <c r="B17" s="9"/>
      <c r="C17" s="267"/>
      <c r="F17" s="266"/>
      <c r="G17" s="72"/>
      <c r="H17" s="12"/>
      <c r="I17" s="270"/>
      <c r="J17" s="70" t="s">
        <v>63</v>
      </c>
      <c r="Q17" s="54" t="e">
        <f>#REF!</f>
        <v>#REF!</v>
      </c>
      <c r="R17" s="25">
        <f>$A$15</f>
        <v>0</v>
      </c>
      <c r="S17" s="51" t="e">
        <f>#REF!</f>
        <v>#REF!</v>
      </c>
      <c r="T17" s="29" t="e">
        <f>#REF!</f>
        <v>#REF!</v>
      </c>
      <c r="U17" s="48">
        <f>$C$54</f>
      </c>
      <c r="V17" s="32" t="str">
        <f>$D$54</f>
        <v>SOROXARTA</v>
      </c>
      <c r="W17" s="41"/>
    </row>
    <row r="18" spans="1:23" ht="12" customHeight="1">
      <c r="A18" s="68"/>
      <c r="B18" s="9"/>
      <c r="C18" s="267"/>
      <c r="F18" s="266"/>
      <c r="G18" s="72"/>
      <c r="H18" s="12"/>
      <c r="I18" s="10">
        <f>IF(I10&lt;&gt;"",IF(I10&gt;I26,F10,F26),"")</f>
      </c>
      <c r="J18" s="71">
        <f>IF(I18="","",VLOOKUP(I18,DORSAL!$B$9:$D$141,2,FALSE))</f>
      </c>
      <c r="K18" s="11">
        <f>IF(I18="","",VLOOKUP(I18,DORSAL!$B$9:$D$141,3,FALSE))</f>
      </c>
      <c r="L18" s="6"/>
      <c r="Q18" s="54" t="e">
        <f>#REF!</f>
        <v>#REF!</v>
      </c>
      <c r="R18" s="25">
        <f>$A$17</f>
        <v>0</v>
      </c>
      <c r="S18" s="51" t="e">
        <f>#REF!</f>
        <v>#REF!</v>
      </c>
      <c r="T18" s="29" t="e">
        <f>#REF!</f>
        <v>#REF!</v>
      </c>
      <c r="U18" s="49">
        <f>$C$62</f>
      </c>
      <c r="V18" s="33" t="str">
        <f>$D$62</f>
        <v>IKER MARTINEZ</v>
      </c>
      <c r="W18" s="41"/>
    </row>
    <row r="19" spans="1:21" ht="12" customHeight="1">
      <c r="A19" s="68"/>
      <c r="B19" s="9"/>
      <c r="C19" s="267"/>
      <c r="F19" s="266"/>
      <c r="G19" s="72"/>
      <c r="H19" s="12"/>
      <c r="I19" s="268"/>
      <c r="J19" s="72"/>
      <c r="K19" s="12"/>
      <c r="L19" s="268"/>
      <c r="Q19" s="54" t="e">
        <f>#REF!</f>
        <v>#REF!</v>
      </c>
      <c r="R19" s="25">
        <f>$A$19</f>
        <v>0</v>
      </c>
      <c r="S19" s="51" t="e">
        <f>#REF!</f>
        <v>#REF!</v>
      </c>
      <c r="T19" s="29" t="e">
        <f>#REF!</f>
        <v>#REF!</v>
      </c>
      <c r="U19" s="41"/>
    </row>
    <row r="20" spans="1:21" ht="12" customHeight="1">
      <c r="A20" s="68"/>
      <c r="B20" s="9"/>
      <c r="C20" s="6"/>
      <c r="F20" s="266"/>
      <c r="G20" s="72"/>
      <c r="H20" s="12"/>
      <c r="I20" s="268"/>
      <c r="J20" s="72"/>
      <c r="K20" s="12"/>
      <c r="L20" s="268"/>
      <c r="Q20" s="54" t="e">
        <f>#REF!</f>
        <v>#REF!</v>
      </c>
      <c r="R20" s="25">
        <f>$A$21</f>
        <v>0</v>
      </c>
      <c r="S20" s="51" t="e">
        <f>#REF!</f>
        <v>#REF!</v>
      </c>
      <c r="T20" s="29" t="e">
        <f>#REF!</f>
        <v>#REF!</v>
      </c>
      <c r="U20" s="41"/>
    </row>
    <row r="21" spans="1:21" ht="12" customHeight="1">
      <c r="A21" s="68"/>
      <c r="B21" s="9"/>
      <c r="D21" s="70" t="s">
        <v>58</v>
      </c>
      <c r="F21" s="266"/>
      <c r="G21" s="72"/>
      <c r="H21" s="12"/>
      <c r="I21" s="268"/>
      <c r="J21" s="72"/>
      <c r="K21" s="12"/>
      <c r="L21" s="268"/>
      <c r="Q21" s="54" t="e">
        <f>#REF!</f>
        <v>#REF!</v>
      </c>
      <c r="R21" s="25">
        <f>$A$23</f>
        <v>0</v>
      </c>
      <c r="S21" s="51" t="e">
        <f>#REF!</f>
        <v>#REF!</v>
      </c>
      <c r="T21" s="29" t="e">
        <f>#REF!</f>
        <v>#REF!</v>
      </c>
      <c r="U21" s="41"/>
    </row>
    <row r="22" spans="1:21" ht="12" customHeight="1">
      <c r="A22" s="68"/>
      <c r="B22" s="9"/>
      <c r="C22" s="10">
        <f>IF(C20&lt;&gt;"",IF(C20&gt;C24,#REF!,#REF!),"")</f>
      </c>
      <c r="D22" s="71" t="s">
        <v>74</v>
      </c>
      <c r="E22" s="11">
        <f>IF(C22="","",VLOOKUP(C22,DORSAL!$B$9:$D$141,3,FALSE))</f>
      </c>
      <c r="F22" s="5"/>
      <c r="G22" s="72"/>
      <c r="H22" s="12"/>
      <c r="I22" s="268"/>
      <c r="J22" s="72"/>
      <c r="K22" s="12"/>
      <c r="L22" s="268"/>
      <c r="Q22" s="54" t="e">
        <f>#REF!</f>
        <v>#REF!</v>
      </c>
      <c r="R22" s="25">
        <f>$A$25</f>
        <v>0</v>
      </c>
      <c r="S22" s="51" t="e">
        <f>#REF!</f>
        <v>#REF!</v>
      </c>
      <c r="T22" s="29" t="e">
        <f>#REF!</f>
        <v>#REF!</v>
      </c>
      <c r="U22" s="41"/>
    </row>
    <row r="23" spans="1:21" ht="12" customHeight="1">
      <c r="A23" s="68"/>
      <c r="B23" s="9"/>
      <c r="C23" s="9"/>
      <c r="D23" s="72"/>
      <c r="E23" s="12"/>
      <c r="F23" s="268"/>
      <c r="G23" s="72"/>
      <c r="H23" s="12"/>
      <c r="I23" s="268"/>
      <c r="J23" s="72"/>
      <c r="K23" s="12"/>
      <c r="L23" s="268"/>
      <c r="Q23" s="54" t="e">
        <f>#REF!</f>
        <v>#REF!</v>
      </c>
      <c r="R23" s="25">
        <f>$A$27</f>
        <v>0</v>
      </c>
      <c r="S23" s="51" t="e">
        <f>#REF!</f>
        <v>#REF!</v>
      </c>
      <c r="T23" s="29" t="e">
        <f>#REF!</f>
        <v>#REF!</v>
      </c>
      <c r="U23" s="41"/>
    </row>
    <row r="24" spans="1:21" ht="12" customHeight="1">
      <c r="A24" s="68"/>
      <c r="B24" s="9"/>
      <c r="C24" s="5"/>
      <c r="D24" s="72"/>
      <c r="E24" s="12"/>
      <c r="F24" s="268"/>
      <c r="G24" s="72"/>
      <c r="H24" s="12"/>
      <c r="I24" s="268"/>
      <c r="J24" s="72"/>
      <c r="K24" s="12"/>
      <c r="L24" s="268"/>
      <c r="Q24" s="54" t="e">
        <f>#REF!</f>
        <v>#REF!</v>
      </c>
      <c r="R24" s="25">
        <f>$A$29</f>
        <v>0</v>
      </c>
      <c r="S24" s="51" t="e">
        <f>#REF!</f>
        <v>#REF!</v>
      </c>
      <c r="T24" s="29" t="e">
        <f>#REF!</f>
        <v>#REF!</v>
      </c>
      <c r="U24" s="41"/>
    </row>
    <row r="25" spans="1:21" ht="12" customHeight="1">
      <c r="A25" s="68"/>
      <c r="B25" s="9"/>
      <c r="C25" s="266"/>
      <c r="D25" s="72"/>
      <c r="E25" s="12"/>
      <c r="F25" s="268"/>
      <c r="G25" s="72"/>
      <c r="H25" s="12"/>
      <c r="I25" s="268"/>
      <c r="J25" s="72"/>
      <c r="K25" s="12"/>
      <c r="L25" s="268"/>
      <c r="Q25" s="54" t="e">
        <f>#REF!</f>
        <v>#REF!</v>
      </c>
      <c r="R25" s="25">
        <f>$A$31</f>
        <v>0</v>
      </c>
      <c r="S25" s="51" t="e">
        <f>#REF!</f>
        <v>#REF!</v>
      </c>
      <c r="T25" s="29" t="e">
        <f>#REF!</f>
        <v>#REF!</v>
      </c>
      <c r="U25" s="41"/>
    </row>
    <row r="26" spans="1:21" ht="12" customHeight="1">
      <c r="A26" s="68"/>
      <c r="B26" s="9"/>
      <c r="C26" s="266"/>
      <c r="D26" s="72"/>
      <c r="E26" s="12"/>
      <c r="F26" s="16">
        <f>IF(F22&lt;&gt;"",IF(F22&gt;F30,C22,C30),"")</f>
      </c>
      <c r="G26" s="73" t="s">
        <v>63</v>
      </c>
      <c r="H26" s="14">
        <f>IF(F26="","",VLOOKUP(F26,DORSAL!$B$9:$D$141,3,FALSE))</f>
      </c>
      <c r="I26" s="5"/>
      <c r="J26" s="72"/>
      <c r="K26" s="12"/>
      <c r="L26" s="268"/>
      <c r="Q26" s="54" t="e">
        <f>#REF!</f>
        <v>#REF!</v>
      </c>
      <c r="R26" s="25">
        <f>$A$33</f>
        <v>0</v>
      </c>
      <c r="S26" s="52" t="e">
        <f>#REF!</f>
        <v>#REF!</v>
      </c>
      <c r="T26" s="30" t="e">
        <f>#REF!</f>
        <v>#REF!</v>
      </c>
      <c r="U26" s="41"/>
    </row>
    <row r="27" spans="1:19" ht="12" customHeight="1">
      <c r="A27" s="68"/>
      <c r="B27" s="9"/>
      <c r="C27" s="266"/>
      <c r="D27" s="72"/>
      <c r="E27" s="12"/>
      <c r="F27" s="269"/>
      <c r="G27" s="70">
        <f>IF(F30&lt;&gt;"",F30&amp;"-"&amp;F22,"")</f>
      </c>
      <c r="I27" s="266"/>
      <c r="J27" s="72"/>
      <c r="K27" s="12"/>
      <c r="L27" s="268"/>
      <c r="Q27" s="54" t="e">
        <f>#REF!</f>
        <v>#REF!</v>
      </c>
      <c r="R27" s="25">
        <f>$A$35</f>
        <v>0</v>
      </c>
      <c r="S27" s="41"/>
    </row>
    <row r="28" spans="1:19" ht="12" customHeight="1">
      <c r="A28" s="68"/>
      <c r="B28" s="9"/>
      <c r="C28" s="5"/>
      <c r="D28" s="72"/>
      <c r="E28" s="12"/>
      <c r="F28" s="268"/>
      <c r="I28" s="266"/>
      <c r="J28" s="72"/>
      <c r="K28" s="12"/>
      <c r="L28" s="268"/>
      <c r="Q28" s="54" t="e">
        <f>#REF!</f>
        <v>#REF!</v>
      </c>
      <c r="R28" s="25">
        <f>$A$37</f>
        <v>0</v>
      </c>
      <c r="S28" s="41"/>
    </row>
    <row r="29" spans="1:19" ht="12" customHeight="1">
      <c r="A29" s="68"/>
      <c r="B29" s="9"/>
      <c r="C29" s="9"/>
      <c r="D29" s="72"/>
      <c r="E29" s="12"/>
      <c r="F29" s="268"/>
      <c r="I29" s="266"/>
      <c r="J29" s="72"/>
      <c r="K29" s="12"/>
      <c r="L29" s="268"/>
      <c r="Q29" s="54" t="e">
        <f>#REF!</f>
        <v>#REF!</v>
      </c>
      <c r="R29" s="25">
        <f>$A$39</f>
        <v>0</v>
      </c>
      <c r="S29" s="41"/>
    </row>
    <row r="30" spans="1:19" ht="12" customHeight="1">
      <c r="A30" s="68"/>
      <c r="B30" s="9"/>
      <c r="C30" s="13">
        <f>IF(C28&lt;&gt;"",IF(C28&gt;C32,#REF!,#REF!),"")</f>
      </c>
      <c r="D30" s="73" t="s">
        <v>63</v>
      </c>
      <c r="E30" s="14">
        <f>IF(C30="","",VLOOKUP(C30,DORSAL!$B$9:$D$141,3,FALSE))</f>
      </c>
      <c r="F30" s="6"/>
      <c r="I30" s="266"/>
      <c r="J30" s="72"/>
      <c r="K30" s="12"/>
      <c r="L30" s="268"/>
      <c r="Q30" s="54" t="e">
        <f>#REF!</f>
        <v>#REF!</v>
      </c>
      <c r="R30" s="25">
        <f>$A$41</f>
        <v>0</v>
      </c>
      <c r="S30" s="41"/>
    </row>
    <row r="31" spans="1:19" ht="12" customHeight="1">
      <c r="A31" s="68"/>
      <c r="B31" s="9"/>
      <c r="D31" s="70" t="s">
        <v>62</v>
      </c>
      <c r="F31" s="267"/>
      <c r="I31" s="266"/>
      <c r="J31" s="72"/>
      <c r="K31" s="12"/>
      <c r="L31" s="268"/>
      <c r="Q31" s="54" t="e">
        <f>#REF!</f>
        <v>#REF!</v>
      </c>
      <c r="R31" s="25">
        <f>$A$43</f>
        <v>0</v>
      </c>
      <c r="S31" s="41"/>
    </row>
    <row r="32" spans="1:19" ht="12" customHeight="1">
      <c r="A32" s="68"/>
      <c r="B32" s="9"/>
      <c r="C32" s="6"/>
      <c r="F32" s="267"/>
      <c r="H32" s="274" t="s">
        <v>12</v>
      </c>
      <c r="I32" s="274"/>
      <c r="J32" s="274"/>
      <c r="K32" s="275"/>
      <c r="L32" s="268"/>
      <c r="Q32" s="54" t="e">
        <f>#REF!</f>
        <v>#REF!</v>
      </c>
      <c r="R32" s="25">
        <f>$A$45</f>
        <v>0</v>
      </c>
      <c r="S32" s="41"/>
    </row>
    <row r="33" spans="1:19" ht="12" customHeight="1" thickBot="1">
      <c r="A33" s="68"/>
      <c r="B33" s="9"/>
      <c r="C33" s="267"/>
      <c r="F33" s="267"/>
      <c r="H33" s="276"/>
      <c r="I33" s="276"/>
      <c r="J33" s="276"/>
      <c r="K33" s="277"/>
      <c r="L33" s="268"/>
      <c r="Q33" s="54" t="e">
        <f>#REF!</f>
        <v>#REF!</v>
      </c>
      <c r="R33" s="25">
        <f>$A$47</f>
        <v>0</v>
      </c>
      <c r="S33" s="41"/>
    </row>
    <row r="34" spans="1:19" ht="15" customHeight="1" thickBot="1" thickTop="1">
      <c r="A34" s="68"/>
      <c r="B34" s="9"/>
      <c r="C34" s="267"/>
      <c r="F34" s="267"/>
      <c r="H34" s="272">
        <f>IF(L18&lt;&gt;"",IF(L18&gt;L50,I18,I50),"")</f>
      </c>
      <c r="I34" s="273"/>
      <c r="J34" s="75" t="s">
        <v>57</v>
      </c>
      <c r="K34" s="18">
        <f>IF(H34="","",VLOOKUP(H34,DORSAL!$B$9:$D$141,3,FALSE))</f>
      </c>
      <c r="L34" s="266"/>
      <c r="Q34" s="54" t="e">
        <f>#REF!</f>
        <v>#REF!</v>
      </c>
      <c r="R34" s="25">
        <f>$A$49</f>
        <v>0</v>
      </c>
      <c r="S34" s="41"/>
    </row>
    <row r="35" spans="1:19" ht="12" customHeight="1" thickTop="1">
      <c r="A35" s="68"/>
      <c r="B35" s="9"/>
      <c r="C35" s="267"/>
      <c r="F35" s="267"/>
      <c r="I35" s="278"/>
      <c r="J35" s="70">
        <f>IF(L18&lt;&gt;"",L18&amp;"-"&amp;L50,"")</f>
      </c>
      <c r="K35" s="12"/>
      <c r="L35" s="268"/>
      <c r="Q35" s="54" t="e">
        <f>#REF!</f>
        <v>#REF!</v>
      </c>
      <c r="R35" s="25">
        <f>$A$51</f>
        <v>0</v>
      </c>
      <c r="S35" s="41"/>
    </row>
    <row r="36" spans="1:19" ht="12" customHeight="1">
      <c r="A36" s="68"/>
      <c r="B36" s="9"/>
      <c r="C36" s="6"/>
      <c r="F36" s="267"/>
      <c r="I36" s="266"/>
      <c r="J36" s="72"/>
      <c r="K36" s="12"/>
      <c r="L36" s="268"/>
      <c r="Q36" s="54" t="e">
        <f>#REF!</f>
        <v>#REF!</v>
      </c>
      <c r="R36" s="25">
        <f>$A$53</f>
        <v>0</v>
      </c>
      <c r="S36" s="41"/>
    </row>
    <row r="37" spans="1:19" ht="12" customHeight="1">
      <c r="A37" s="68"/>
      <c r="B37" s="9"/>
      <c r="D37" s="70" t="s">
        <v>75</v>
      </c>
      <c r="F37" s="267"/>
      <c r="I37" s="266"/>
      <c r="J37" s="72"/>
      <c r="K37" s="12"/>
      <c r="L37" s="268"/>
      <c r="Q37" s="54" t="e">
        <f>#REF!</f>
        <v>#REF!</v>
      </c>
      <c r="R37" s="25">
        <f>$A$55</f>
        <v>0</v>
      </c>
      <c r="S37" s="41"/>
    </row>
    <row r="38" spans="1:19" ht="12" customHeight="1">
      <c r="A38" s="68"/>
      <c r="B38" s="9"/>
      <c r="C38" s="10">
        <f>IF(C36&lt;&gt;"",IF(C36&gt;C40,#REF!,#REF!),"")</f>
      </c>
      <c r="D38" s="71" t="s">
        <v>76</v>
      </c>
      <c r="E38" s="11">
        <f>IF(C38="","",VLOOKUP(C38,DORSAL!$B$9:$D$141,3,FALSE))</f>
      </c>
      <c r="F38" s="6"/>
      <c r="I38" s="266"/>
      <c r="J38" s="72"/>
      <c r="K38" s="12"/>
      <c r="L38" s="268"/>
      <c r="Q38" s="54" t="e">
        <f>#REF!</f>
        <v>#REF!</v>
      </c>
      <c r="R38" s="25">
        <f>$A$57</f>
        <v>0</v>
      </c>
      <c r="S38" s="41"/>
    </row>
    <row r="39" spans="1:19" ht="12" customHeight="1">
      <c r="A39" s="68"/>
      <c r="B39" s="9"/>
      <c r="C39" s="9"/>
      <c r="D39" s="72"/>
      <c r="E39" s="12"/>
      <c r="F39" s="268"/>
      <c r="I39" s="266"/>
      <c r="J39" s="72"/>
      <c r="K39" s="12"/>
      <c r="L39" s="268"/>
      <c r="Q39" s="54" t="e">
        <f>#REF!</f>
        <v>#REF!</v>
      </c>
      <c r="R39" s="25">
        <f>$A$59</f>
        <v>0</v>
      </c>
      <c r="S39" s="41"/>
    </row>
    <row r="40" spans="1:19" ht="12" customHeight="1">
      <c r="A40" s="68"/>
      <c r="B40" s="9"/>
      <c r="C40" s="5"/>
      <c r="D40" s="74"/>
      <c r="E40" s="12"/>
      <c r="F40" s="268"/>
      <c r="I40" s="266"/>
      <c r="J40" s="72"/>
      <c r="K40" s="12"/>
      <c r="L40" s="268"/>
      <c r="Q40" s="54" t="e">
        <f>#REF!</f>
        <v>#REF!</v>
      </c>
      <c r="R40" s="25">
        <f>$A$61</f>
        <v>0</v>
      </c>
      <c r="S40" s="41"/>
    </row>
    <row r="41" spans="1:19" ht="12" customHeight="1">
      <c r="A41" s="68"/>
      <c r="B41" s="9"/>
      <c r="C41" s="266"/>
      <c r="D41" s="72"/>
      <c r="E41" s="12"/>
      <c r="F41" s="270"/>
      <c r="G41" s="70" t="s">
        <v>75</v>
      </c>
      <c r="I41" s="266"/>
      <c r="J41" s="72"/>
      <c r="K41" s="12"/>
      <c r="L41" s="268"/>
      <c r="Q41" s="54" t="e">
        <f>#REF!</f>
        <v>#REF!</v>
      </c>
      <c r="R41" s="25">
        <f>$A$63</f>
        <v>0</v>
      </c>
      <c r="S41" s="41"/>
    </row>
    <row r="42" spans="1:19" ht="12" customHeight="1">
      <c r="A42" s="68"/>
      <c r="B42" s="9"/>
      <c r="C42" s="266"/>
      <c r="D42" s="72"/>
      <c r="E42" s="12"/>
      <c r="F42" s="10">
        <f>IF(F38&lt;&gt;"",IF(F38&gt;F46,C38,C46),"")</f>
      </c>
      <c r="G42" s="71">
        <f>IF(F42="","",VLOOKUP(F42,DORSAL!$B$9:$D$141,2,FALSE))</f>
      </c>
      <c r="H42" s="11">
        <f>IF(F42="","",VLOOKUP(F42,DORSAL!$B$9:$D$141,3,FALSE))</f>
      </c>
      <c r="I42" s="5"/>
      <c r="J42" s="72"/>
      <c r="K42" s="12"/>
      <c r="L42" s="268"/>
      <c r="Q42" s="55" t="e">
        <f>#REF!</f>
        <v>#REF!</v>
      </c>
      <c r="R42" s="26">
        <f>$A$65</f>
        <v>0</v>
      </c>
      <c r="S42" s="41"/>
    </row>
    <row r="43" spans="1:12" ht="12" customHeight="1">
      <c r="A43" s="68"/>
      <c r="B43" s="9"/>
      <c r="C43" s="266"/>
      <c r="D43" s="72"/>
      <c r="E43" s="12"/>
      <c r="F43" s="268"/>
      <c r="G43" s="72"/>
      <c r="H43" s="12"/>
      <c r="I43" s="268"/>
      <c r="J43" s="72"/>
      <c r="K43" s="12"/>
      <c r="L43" s="268"/>
    </row>
    <row r="44" spans="1:12" ht="12" customHeight="1">
      <c r="A44" s="68"/>
      <c r="B44" s="9"/>
      <c r="C44" s="5"/>
      <c r="D44" s="72"/>
      <c r="E44" s="12"/>
      <c r="F44" s="268"/>
      <c r="G44" s="72"/>
      <c r="H44" s="12"/>
      <c r="I44" s="268"/>
      <c r="J44" s="72"/>
      <c r="K44" s="12"/>
      <c r="L44" s="268"/>
    </row>
    <row r="45" spans="1:12" ht="12" customHeight="1">
      <c r="A45" s="68"/>
      <c r="B45" s="9"/>
      <c r="C45" s="9"/>
      <c r="D45" s="72"/>
      <c r="E45" s="12"/>
      <c r="F45" s="268"/>
      <c r="G45" s="72"/>
      <c r="H45" s="12"/>
      <c r="I45" s="268"/>
      <c r="J45" s="72"/>
      <c r="K45" s="12"/>
      <c r="L45" s="268"/>
    </row>
    <row r="46" spans="1:12" ht="12" customHeight="1">
      <c r="A46" s="68"/>
      <c r="B46" s="9"/>
      <c r="C46" s="13">
        <f>IF(C44&lt;&gt;"",IF(C44&gt;C48,#REF!,#REF!),"")</f>
      </c>
      <c r="D46" s="73" t="s">
        <v>77</v>
      </c>
      <c r="E46" s="14">
        <f>IF(C46="","",VLOOKUP(C46,DORSAL!$B$9:$D$141,3,FALSE))</f>
      </c>
      <c r="F46" s="5"/>
      <c r="G46" s="72"/>
      <c r="H46" s="12"/>
      <c r="I46" s="268"/>
      <c r="J46" s="72"/>
      <c r="K46" s="12"/>
      <c r="L46" s="268"/>
    </row>
    <row r="47" spans="1:12" ht="12" customHeight="1">
      <c r="A47" s="68"/>
      <c r="B47" s="9"/>
      <c r="D47" s="70" t="s">
        <v>74</v>
      </c>
      <c r="F47" s="266"/>
      <c r="G47" s="72"/>
      <c r="H47" s="12"/>
      <c r="I47" s="268"/>
      <c r="J47" s="72"/>
      <c r="K47" s="12"/>
      <c r="L47" s="268"/>
    </row>
    <row r="48" spans="1:12" ht="12" customHeight="1">
      <c r="A48" s="68"/>
      <c r="B48" s="9"/>
      <c r="C48" s="6"/>
      <c r="F48" s="266"/>
      <c r="G48" s="72"/>
      <c r="H48" s="12"/>
      <c r="I48" s="268"/>
      <c r="J48" s="72"/>
      <c r="K48" s="12"/>
      <c r="L48" s="268"/>
    </row>
    <row r="49" spans="1:12" ht="12" customHeight="1">
      <c r="A49" s="68"/>
      <c r="B49" s="9"/>
      <c r="C49" s="267"/>
      <c r="F49" s="266"/>
      <c r="G49" s="72"/>
      <c r="H49" s="12"/>
      <c r="I49" s="268"/>
      <c r="J49" s="72"/>
      <c r="K49" s="12"/>
      <c r="L49" s="268"/>
    </row>
    <row r="50" spans="1:12" ht="12" customHeight="1">
      <c r="A50" s="68"/>
      <c r="B50" s="9"/>
      <c r="C50" s="267"/>
      <c r="F50" s="266"/>
      <c r="G50" s="72"/>
      <c r="H50" s="12"/>
      <c r="I50" s="16">
        <f>IF(I42&lt;&gt;"",IF(I42&gt;I58,F42,F58),"")</f>
      </c>
      <c r="J50" s="73" t="s">
        <v>57</v>
      </c>
      <c r="K50" s="14">
        <f>IF(I50="","",VLOOKUP(I50,DORSAL!$B$9:$D$141,3,FALSE))</f>
      </c>
      <c r="L50" s="6"/>
    </row>
    <row r="51" spans="1:10" ht="12" customHeight="1">
      <c r="A51" s="68"/>
      <c r="B51" s="9"/>
      <c r="C51" s="267"/>
      <c r="F51" s="266"/>
      <c r="G51" s="72"/>
      <c r="H51" s="12"/>
      <c r="I51" s="269"/>
      <c r="J51" s="70">
        <f>IF(I58&lt;&gt;"",I58&amp;"-"&amp;I42,"")</f>
      </c>
    </row>
    <row r="52" spans="1:9" ht="12" customHeight="1">
      <c r="A52" s="68"/>
      <c r="B52" s="9"/>
      <c r="C52" s="6"/>
      <c r="F52" s="266"/>
      <c r="G52" s="72"/>
      <c r="H52" s="12"/>
      <c r="I52" s="268"/>
    </row>
    <row r="53" spans="1:9" ht="12" customHeight="1">
      <c r="A53" s="68"/>
      <c r="B53" s="9"/>
      <c r="D53" s="70" t="s">
        <v>67</v>
      </c>
      <c r="F53" s="266"/>
      <c r="G53" s="72"/>
      <c r="H53" s="12"/>
      <c r="I53" s="268"/>
    </row>
    <row r="54" spans="1:9" ht="12" customHeight="1">
      <c r="A54" s="68"/>
      <c r="B54" s="9"/>
      <c r="C54" s="10">
        <f>IF(C52&lt;&gt;"",IF(C52&gt;C56,#REF!,#REF!),"")</f>
      </c>
      <c r="D54" s="71" t="s">
        <v>68</v>
      </c>
      <c r="E54" s="11">
        <f>IF(C54="","",VLOOKUP(C54,DORSAL!$B$9:$D$141,3,FALSE))</f>
      </c>
      <c r="F54" s="5"/>
      <c r="G54" s="72"/>
      <c r="H54" s="12"/>
      <c r="I54" s="268"/>
    </row>
    <row r="55" spans="1:9" ht="12" customHeight="1">
      <c r="A55" s="68"/>
      <c r="B55" s="9"/>
      <c r="C55" s="9"/>
      <c r="D55" s="72"/>
      <c r="E55" s="12"/>
      <c r="F55" s="268"/>
      <c r="G55" s="72"/>
      <c r="H55" s="12"/>
      <c r="I55" s="268"/>
    </row>
    <row r="56" spans="1:9" ht="12" customHeight="1">
      <c r="A56" s="68"/>
      <c r="B56" s="9"/>
      <c r="C56" s="5"/>
      <c r="D56" s="72"/>
      <c r="E56" s="12"/>
      <c r="F56" s="268"/>
      <c r="G56" s="72"/>
      <c r="H56" s="12"/>
      <c r="I56" s="268"/>
    </row>
    <row r="57" spans="1:9" ht="12" customHeight="1">
      <c r="A57" s="68"/>
      <c r="B57" s="9"/>
      <c r="C57" s="266"/>
      <c r="D57" s="72"/>
      <c r="E57" s="12"/>
      <c r="F57" s="268"/>
      <c r="G57" s="72"/>
      <c r="H57" s="12"/>
      <c r="I57" s="268"/>
    </row>
    <row r="58" spans="1:9" ht="12" customHeight="1">
      <c r="A58" s="68"/>
      <c r="B58" s="9"/>
      <c r="C58" s="266"/>
      <c r="D58" s="72"/>
      <c r="E58" s="12"/>
      <c r="F58" s="16">
        <f>IF(F54&lt;&gt;"",IF(F54&gt;F62,C54,C62),"")</f>
      </c>
      <c r="G58" s="73" t="s">
        <v>57</v>
      </c>
      <c r="H58" s="14">
        <f>IF(F58="","",VLOOKUP(F58,DORSAL!$B$9:$D$141,3,FALSE))</f>
      </c>
      <c r="I58" s="6"/>
    </row>
    <row r="59" spans="1:7" ht="12" customHeight="1">
      <c r="A59" s="68"/>
      <c r="B59" s="9"/>
      <c r="C59" s="266"/>
      <c r="D59" s="72"/>
      <c r="E59" s="12"/>
      <c r="F59" s="269"/>
      <c r="G59" s="70">
        <f>IF(F62&lt;&gt;"",F62&amp;"-"&amp;F54,"")</f>
      </c>
    </row>
    <row r="60" spans="1:6" ht="12" customHeight="1">
      <c r="A60" s="68"/>
      <c r="B60" s="9"/>
      <c r="C60" s="5"/>
      <c r="D60" s="72"/>
      <c r="E60" s="12"/>
      <c r="F60" s="268"/>
    </row>
    <row r="61" spans="1:6" ht="12" customHeight="1">
      <c r="A61" s="68"/>
      <c r="B61" s="9"/>
      <c r="C61" s="9"/>
      <c r="D61" s="72"/>
      <c r="E61" s="12"/>
      <c r="F61" s="268"/>
    </row>
    <row r="62" spans="1:6" ht="12" customHeight="1">
      <c r="A62" s="68"/>
      <c r="B62" s="9"/>
      <c r="C62" s="13">
        <f>IF(C60&lt;&gt;"",IF(C60&gt;C64,#REF!,#REF!),"")</f>
      </c>
      <c r="D62" s="73" t="s">
        <v>57</v>
      </c>
      <c r="E62" s="14">
        <f>IF(C62="","",VLOOKUP(C62,DORSAL!$B$9:$D$141,3,FALSE))</f>
      </c>
      <c r="F62" s="6"/>
    </row>
    <row r="63" spans="1:7" ht="12" customHeight="1">
      <c r="A63" s="68"/>
      <c r="B63" s="9"/>
      <c r="D63" s="70" t="s">
        <v>56</v>
      </c>
      <c r="G63" s="70" t="s">
        <v>45</v>
      </c>
    </row>
    <row r="64" spans="1:12" ht="12" customHeight="1">
      <c r="A64" s="68"/>
      <c r="B64" s="9"/>
      <c r="C64" s="6"/>
      <c r="F64" s="10"/>
      <c r="G64" s="71">
        <f>IF(ISBLANK(F64),"",VLOOKUP(F64,DORSAL!$B$9:$D$141,2,FALSE))</f>
      </c>
      <c r="H64" s="11">
        <f>IF(ISBLANK(F64),"",VLOOKUP(F64,DORSAL!$B$9:$D$141,3,FALSE))</f>
      </c>
      <c r="I64" s="5"/>
      <c r="J64" s="66" t="s">
        <v>42</v>
      </c>
      <c r="K64" s="9"/>
      <c r="L64" s="9"/>
    </row>
    <row r="65" spans="1:12" ht="12" customHeight="1">
      <c r="A65" s="68"/>
      <c r="F65" s="9"/>
      <c r="G65" s="72"/>
      <c r="H65" s="12"/>
      <c r="I65" s="16">
        <f>IF(I64&lt;&gt;"",IF(I64&gt;I66,F64,F66),"")</f>
      </c>
      <c r="J65" s="73" t="s">
        <v>45</v>
      </c>
      <c r="K65" s="13">
        <f>IF(I65="","",VLOOKUP(I65,DORSAL!$B$9:$D$141,3,FALSE))</f>
      </c>
      <c r="L65" s="9"/>
    </row>
    <row r="66" spans="1:10" ht="12" customHeight="1">
      <c r="A66" s="68"/>
      <c r="F66" s="13"/>
      <c r="G66" s="73" t="s">
        <v>69</v>
      </c>
      <c r="H66" s="14">
        <f>IF(ISBLANK(F66),"",VLOOKUP(F66,DORSAL!$B$9:$D$141,3,FALSE))</f>
      </c>
      <c r="I66" s="6"/>
      <c r="J66" s="70">
        <f>IF(I66&lt;&gt;"",I66&amp;"-"&amp;I64,"")</f>
      </c>
    </row>
  </sheetData>
  <sheetProtection/>
  <mergeCells count="28">
    <mergeCell ref="I11:I17"/>
    <mergeCell ref="I43:I49"/>
    <mergeCell ref="I51:I57"/>
    <mergeCell ref="L19:L49"/>
    <mergeCell ref="H34:I34"/>
    <mergeCell ref="H32:K33"/>
    <mergeCell ref="I19:I25"/>
    <mergeCell ref="I27:I31"/>
    <mergeCell ref="I35:I41"/>
    <mergeCell ref="A1:L1"/>
    <mergeCell ref="F55:F57"/>
    <mergeCell ref="F59:F61"/>
    <mergeCell ref="C9:C11"/>
    <mergeCell ref="C17:C19"/>
    <mergeCell ref="C25:C27"/>
    <mergeCell ref="C33:C35"/>
    <mergeCell ref="F7:F9"/>
    <mergeCell ref="F11:F13"/>
    <mergeCell ref="F15:F21"/>
    <mergeCell ref="C41:C43"/>
    <mergeCell ref="C49:C51"/>
    <mergeCell ref="C57:C59"/>
    <mergeCell ref="F47:F53"/>
    <mergeCell ref="F23:F25"/>
    <mergeCell ref="F27:F29"/>
    <mergeCell ref="F31:F37"/>
    <mergeCell ref="F39:F41"/>
    <mergeCell ref="F43:F45"/>
  </mergeCells>
  <printOptions verticalCentered="1"/>
  <pageMargins left="0" right="0" top="0" bottom="0" header="0" footer="0"/>
  <pageSetup horizontalDpi="300" verticalDpi="300" orientation="portrait" paperSize="9" scale="95" r:id="rId1"/>
  <colBreaks count="1" manualBreakCount="1">
    <brk id="11" max="6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E93"/>
  <sheetViews>
    <sheetView showGridLines="0" view="pageBreakPreview" zoomScale="60" zoomScalePageLayoutView="0" workbookViewId="0" topLeftCell="A1">
      <selection activeCell="O66" sqref="O66"/>
    </sheetView>
  </sheetViews>
  <sheetFormatPr defaultColWidth="11.421875" defaultRowHeight="12" customHeight="1"/>
  <cols>
    <col min="1" max="2" width="2.57421875" style="8" customWidth="1"/>
    <col min="3" max="3" width="14.7109375" style="8" customWidth="1"/>
    <col min="4" max="4" width="3.7109375" style="8" customWidth="1"/>
    <col min="5" max="5" width="3.00390625" style="8" customWidth="1"/>
    <col min="6" max="6" width="14.7109375" style="8" customWidth="1"/>
    <col min="7" max="7" width="3.7109375" style="8" customWidth="1"/>
    <col min="8" max="8" width="2.7109375" style="8" customWidth="1"/>
    <col min="9" max="9" width="14.7109375" style="8" customWidth="1"/>
    <col min="10" max="10" width="3.7109375" style="8" customWidth="1"/>
    <col min="11" max="11" width="2.7109375" style="8" customWidth="1"/>
    <col min="12" max="12" width="14.7109375" style="8" customWidth="1"/>
    <col min="13" max="13" width="3.7109375" style="8" customWidth="1"/>
    <col min="14" max="14" width="2.57421875" style="8" customWidth="1"/>
    <col min="15" max="15" width="14.8515625" style="8" customWidth="1"/>
    <col min="16" max="16" width="3.7109375" style="8" customWidth="1"/>
    <col min="17" max="17" width="2.57421875" style="8" customWidth="1"/>
    <col min="18" max="20" width="11.421875" style="8" customWidth="1"/>
    <col min="21" max="21" width="13.8515625" style="8" customWidth="1"/>
    <col min="22" max="22" width="5.28125" style="8" customWidth="1"/>
    <col min="23" max="23" width="14.8515625" style="8" customWidth="1"/>
    <col min="24" max="24" width="5.28125" style="8" customWidth="1"/>
    <col min="25" max="25" width="14.8515625" style="8" customWidth="1"/>
    <col min="26" max="26" width="5.28125" style="8" customWidth="1"/>
    <col min="27" max="27" width="14.8515625" style="8" customWidth="1"/>
    <col min="28" max="28" width="5.28125" style="8" customWidth="1"/>
    <col min="29" max="29" width="14.8515625" style="8" customWidth="1"/>
    <col min="30" max="30" width="5.28125" style="8" customWidth="1"/>
    <col min="31" max="31" width="14.8515625" style="8" customWidth="1"/>
    <col min="32" max="16384" width="11.421875" style="8" customWidth="1"/>
  </cols>
  <sheetData>
    <row r="1" spans="3:17" ht="20.25">
      <c r="C1" s="271" t="str">
        <f>CAMPEONATO!B16</f>
        <v>CAMPEONATO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</row>
    <row r="3" spans="1:6" ht="12" customHeight="1">
      <c r="A3" s="9">
        <v>1</v>
      </c>
      <c r="B3" s="10"/>
      <c r="C3" s="10">
        <f>IF(ISBLANK(B3),"",VLOOKUP(B3,DORSAL!$B$9:$D$141,2,FALSE))</f>
      </c>
      <c r="D3" s="11">
        <f>IF(ISBLANK(B3),"",VLOOKUP(B3,DORSAL!$B$9:$D$141,3,FALSE))</f>
      </c>
      <c r="E3" s="6"/>
      <c r="F3" s="8" t="s">
        <v>48</v>
      </c>
    </row>
    <row r="4" spans="1:8" ht="12" customHeight="1">
      <c r="A4" s="9"/>
      <c r="B4" s="9"/>
      <c r="C4" s="9"/>
      <c r="D4" s="12"/>
      <c r="E4" s="10">
        <f>IF(E3&lt;&gt;"",IF(E3&gt;E5,B3,B5),"")</f>
      </c>
      <c r="F4" s="10" t="s">
        <v>54</v>
      </c>
      <c r="G4" s="11">
        <f>IF(E4="","",VLOOKUP(E4,DORSAL!$B$9:$D$141,3,FALSE))</f>
      </c>
      <c r="H4" s="6"/>
    </row>
    <row r="5" spans="1:9" ht="12" customHeight="1">
      <c r="A5" s="9">
        <f>1+A3</f>
        <v>2</v>
      </c>
      <c r="B5" s="13"/>
      <c r="C5" s="13">
        <f>IF(ISBLANK(B5),"",VLOOKUP(B5,DORSAL!$B$9:$D$141,2,FALSE))</f>
      </c>
      <c r="D5" s="14">
        <f>IF(ISBLANK(B5),"",VLOOKUP(B5,DORSAL!$B$9:$D$141,3,FALSE))</f>
      </c>
      <c r="E5" s="5"/>
      <c r="F5" s="15"/>
      <c r="G5" s="12"/>
      <c r="I5" s="8" t="s">
        <v>48</v>
      </c>
    </row>
    <row r="6" spans="1:11" ht="12" customHeight="1">
      <c r="A6" s="9"/>
      <c r="E6" s="9"/>
      <c r="F6" s="9"/>
      <c r="G6" s="12"/>
      <c r="H6" s="10">
        <f>IF(H4&lt;&gt;"",IF(H4&gt;H8,E4,E8),"")</f>
      </c>
      <c r="I6" s="10">
        <f>IF(H6="","",VLOOKUP(H6,DORSAL!$B$9:$D$141,2,FALSE))</f>
      </c>
      <c r="J6" s="11">
        <f>IF(H6="","",VLOOKUP(H6,DORSAL!$B$9:$D$141,3,FALSE))</f>
      </c>
      <c r="K6" s="6"/>
    </row>
    <row r="7" spans="1:11" ht="12" customHeight="1">
      <c r="A7" s="9">
        <f>1+A5</f>
        <v>3</v>
      </c>
      <c r="B7" s="10"/>
      <c r="C7" s="10">
        <f>IF(ISBLANK(B7),"",VLOOKUP(B7,DORSAL!$B$9:$D$141,2,FALSE))</f>
      </c>
      <c r="D7" s="11">
        <f>IF(ISBLANK(B7),"",VLOOKUP(B7,DORSAL!$B$9:$D$141,3,FALSE))</f>
      </c>
      <c r="E7" s="7"/>
      <c r="F7" s="9"/>
      <c r="G7" s="12"/>
      <c r="H7" s="9"/>
      <c r="I7" s="9"/>
      <c r="J7" s="12"/>
      <c r="K7" s="268"/>
    </row>
    <row r="8" spans="1:11" ht="12" customHeight="1">
      <c r="A8" s="9"/>
      <c r="B8" s="9"/>
      <c r="C8" s="9"/>
      <c r="D8" s="12"/>
      <c r="E8" s="16">
        <f>IF(E7&lt;&gt;"",IF(E7&gt;E9,B7,B9),"")</f>
      </c>
      <c r="F8" s="13" t="s">
        <v>82</v>
      </c>
      <c r="G8" s="14">
        <f>IF(E8="","",VLOOKUP(E8,DORSAL!$B$9:$D$141,3,FALSE))</f>
      </c>
      <c r="H8" s="5"/>
      <c r="I8" s="9"/>
      <c r="J8" s="12"/>
      <c r="K8" s="268"/>
    </row>
    <row r="9" spans="1:31" ht="12" customHeight="1">
      <c r="A9" s="9">
        <f>1+A7</f>
        <v>4</v>
      </c>
      <c r="B9" s="13"/>
      <c r="C9" s="13">
        <f>IF(ISBLANK(B9),"",VLOOKUP(B9,DORSAL!$B$9:$D$141,2,FALSE))</f>
      </c>
      <c r="D9" s="14">
        <f>IF(ISBLANK(B9),"",VLOOKUP(B9,DORSAL!$B$9:$D$141,3,FALSE))</f>
      </c>
      <c r="E9" s="6"/>
      <c r="F9" s="8">
        <f>IF(E9&lt;&gt;"",E9&amp;"-"&amp;E7,"")</f>
      </c>
      <c r="H9" s="266"/>
      <c r="I9" s="9"/>
      <c r="J9" s="12"/>
      <c r="K9" s="270"/>
      <c r="L9" s="8" t="s">
        <v>80</v>
      </c>
      <c r="V9" s="8" t="s">
        <v>32</v>
      </c>
      <c r="W9" s="27">
        <v>0.0625</v>
      </c>
      <c r="X9" s="8" t="s">
        <v>32</v>
      </c>
      <c r="Y9" s="27">
        <v>0.125</v>
      </c>
      <c r="Z9" s="8" t="s">
        <v>32</v>
      </c>
      <c r="AA9" s="34">
        <v>0.25</v>
      </c>
      <c r="AB9" s="8" t="s">
        <v>32</v>
      </c>
      <c r="AC9" s="35">
        <v>0.5</v>
      </c>
      <c r="AD9" s="8" t="s">
        <v>32</v>
      </c>
      <c r="AE9" s="23" t="s">
        <v>33</v>
      </c>
    </row>
    <row r="10" spans="1:14" ht="12" customHeight="1">
      <c r="A10" s="9"/>
      <c r="H10" s="266"/>
      <c r="I10" s="9"/>
      <c r="J10" s="12"/>
      <c r="K10" s="10">
        <f>IF(K6&lt;&gt;"",IF(K6&gt;K14,H6,H14),"")</f>
      </c>
      <c r="L10" s="10">
        <f>IF(K10="","",VLOOKUP(K10,DORSAL!$B$9:$D$141,2,FALSE))</f>
      </c>
      <c r="M10" s="11">
        <f>IF(K10="","",VLOOKUP(K10,DORSAL!$B$9:$D$141,3,FALSE))</f>
      </c>
      <c r="N10" s="6"/>
    </row>
    <row r="11" spans="1:31" ht="12" customHeight="1">
      <c r="A11" s="9">
        <f>1+A9</f>
        <v>5</v>
      </c>
      <c r="B11" s="10"/>
      <c r="C11" s="10">
        <f>IF(ISBLANK(B11),"",VLOOKUP(B11,DORSAL!$B$9:$D$141,2,FALSE))</f>
      </c>
      <c r="D11" s="11">
        <f>IF(ISBLANK(B11),"",VLOOKUP(B11,DORSAL!$B$9:$D$141,3,FALSE))</f>
      </c>
      <c r="E11" s="6"/>
      <c r="F11" s="8" t="s">
        <v>73</v>
      </c>
      <c r="H11" s="266"/>
      <c r="I11" s="9"/>
      <c r="J11" s="12"/>
      <c r="K11" s="268"/>
      <c r="L11" s="9"/>
      <c r="M11" s="12"/>
      <c r="N11" s="268"/>
      <c r="V11" s="53">
        <f>$B$3</f>
        <v>0</v>
      </c>
      <c r="W11" s="24">
        <f>$C$3</f>
      </c>
      <c r="X11" s="50">
        <f>$E$4</f>
      </c>
      <c r="Y11" s="28" t="str">
        <f>$F$4</f>
        <v>GEKA</v>
      </c>
      <c r="Z11" s="47">
        <f>$H$6</f>
      </c>
      <c r="AA11" s="31">
        <f>$I$6</f>
      </c>
      <c r="AB11" s="42">
        <f>$K$10</f>
      </c>
      <c r="AC11" s="36">
        <f>$L$10</f>
      </c>
      <c r="AD11" s="45">
        <f>$N$18</f>
      </c>
      <c r="AE11" s="39">
        <f>$O$18</f>
      </c>
    </row>
    <row r="12" spans="1:31" ht="12" customHeight="1">
      <c r="A12" s="9"/>
      <c r="B12" s="9"/>
      <c r="C12" s="9"/>
      <c r="D12" s="12"/>
      <c r="E12" s="10">
        <f>IF(E11&lt;&gt;"",IF(E11&gt;E13,B11,B13),"")</f>
      </c>
      <c r="F12" s="10" t="s">
        <v>56</v>
      </c>
      <c r="G12" s="11">
        <f>IF(E12="","",VLOOKUP(E12,DORSAL!$B$9:$D$141,3,FALSE))</f>
      </c>
      <c r="H12" s="5"/>
      <c r="I12" s="9"/>
      <c r="J12" s="12"/>
      <c r="K12" s="268"/>
      <c r="L12" s="9"/>
      <c r="M12" s="12"/>
      <c r="N12" s="268"/>
      <c r="V12" s="54">
        <f>$B$5</f>
        <v>0</v>
      </c>
      <c r="W12" s="25">
        <f>$C$5</f>
      </c>
      <c r="X12" s="51">
        <f>$E$8</f>
      </c>
      <c r="Y12" s="29" t="str">
        <f>$F$8</f>
        <v>BYE</v>
      </c>
      <c r="Z12" s="48">
        <f>$H$14</f>
      </c>
      <c r="AA12" s="32" t="str">
        <f>$I$14</f>
        <v>UNAI AUSAN</v>
      </c>
      <c r="AB12" s="43">
        <f>$K$26</f>
      </c>
      <c r="AC12" s="37" t="str">
        <f>$L$26</f>
        <v>JESUS CABRERO</v>
      </c>
      <c r="AD12" s="46">
        <f>$N$50</f>
      </c>
      <c r="AE12" s="40" t="str">
        <f>$O$50</f>
        <v>IGOR CARRERA</v>
      </c>
    </row>
    <row r="13" spans="1:30" ht="12" customHeight="1">
      <c r="A13" s="9">
        <f>1+A11</f>
        <v>6</v>
      </c>
      <c r="B13" s="13"/>
      <c r="C13" s="13">
        <f>IF(ISBLANK(B13),"",VLOOKUP(B13,DORSAL!$B$9:$D$141,2,FALSE))</f>
      </c>
      <c r="D13" s="14">
        <f>IF(ISBLANK(B13),"",VLOOKUP(B13,DORSAL!$B$9:$D$141,3,FALSE))</f>
      </c>
      <c r="E13" s="5"/>
      <c r="F13" s="9"/>
      <c r="G13" s="12"/>
      <c r="H13" s="9"/>
      <c r="I13" s="9"/>
      <c r="J13" s="12"/>
      <c r="K13" s="268"/>
      <c r="L13" s="9"/>
      <c r="M13" s="12"/>
      <c r="N13" s="268"/>
      <c r="V13" s="54">
        <f>$B$7</f>
        <v>0</v>
      </c>
      <c r="W13" s="25">
        <f>$C$7</f>
      </c>
      <c r="X13" s="51">
        <f>$E$12</f>
      </c>
      <c r="Y13" s="29" t="str">
        <f>$F$12</f>
        <v>SPARBER</v>
      </c>
      <c r="Z13" s="48">
        <f>$H$22</f>
      </c>
      <c r="AA13" s="32">
        <f>$I$22</f>
      </c>
      <c r="AB13" s="43">
        <f>$K$42</f>
      </c>
      <c r="AC13" s="37">
        <f>$L$42</f>
      </c>
      <c r="AD13" s="41"/>
    </row>
    <row r="14" spans="1:30" ht="12" customHeight="1">
      <c r="A14" s="9"/>
      <c r="E14" s="9"/>
      <c r="F14" s="9"/>
      <c r="G14" s="12"/>
      <c r="H14" s="16">
        <f>IF(H12&lt;&gt;"",IF(H12&gt;H16,E12,E16),"")</f>
      </c>
      <c r="I14" s="13" t="s">
        <v>59</v>
      </c>
      <c r="J14" s="14">
        <f>IF(H14="","",VLOOKUP(H14,DORSAL!$B$9:$D$141,3,FALSE))</f>
      </c>
      <c r="K14" s="5"/>
      <c r="L14" s="9"/>
      <c r="M14" s="12"/>
      <c r="N14" s="268"/>
      <c r="V14" s="54">
        <f>$B$9</f>
        <v>0</v>
      </c>
      <c r="W14" s="25">
        <f>$C$9</f>
      </c>
      <c r="X14" s="51">
        <f>$E$16</f>
      </c>
      <c r="Y14" s="29" t="str">
        <f>$F$16</f>
        <v>UNAI AUSAN</v>
      </c>
      <c r="Z14" s="48">
        <f>$H$30</f>
      </c>
      <c r="AA14" s="32" t="str">
        <f>$I$30</f>
        <v>JESUS CABRERO</v>
      </c>
      <c r="AB14" s="44">
        <f>$K$58</f>
      </c>
      <c r="AC14" s="38" t="str">
        <f>$L$58</f>
        <v>RAQUEL AMADOR</v>
      </c>
      <c r="AD14" s="41"/>
    </row>
    <row r="15" spans="1:28" ht="12" customHeight="1">
      <c r="A15" s="9">
        <f>1+A13</f>
        <v>7</v>
      </c>
      <c r="B15" s="10"/>
      <c r="C15" s="10">
        <f>IF(ISBLANK(B15),"",VLOOKUP(B15,DORSAL!$B$9:$D$141,2,FALSE))</f>
      </c>
      <c r="D15" s="11">
        <f>IF(ISBLANK(B15),"",VLOOKUP(B15,DORSAL!$B$9:$D$141,3,FALSE))</f>
      </c>
      <c r="E15" s="5"/>
      <c r="F15" s="9"/>
      <c r="G15" s="12"/>
      <c r="I15" s="8">
        <f>IF(H16&lt;&gt;"",H16&amp;"-"&amp;H12,"")</f>
      </c>
      <c r="K15" s="266"/>
      <c r="L15" s="9"/>
      <c r="M15" s="12"/>
      <c r="N15" s="268"/>
      <c r="V15" s="54">
        <f>$B$11</f>
        <v>0</v>
      </c>
      <c r="W15" s="25">
        <f>$C$11</f>
      </c>
      <c r="X15" s="51">
        <f>$E$20</f>
      </c>
      <c r="Y15" s="29" t="str">
        <f>$F$20</f>
        <v>A. BALENCIAGA</v>
      </c>
      <c r="Z15" s="48">
        <f>$H$38</f>
      </c>
      <c r="AA15" s="32">
        <f>$I$38</f>
      </c>
      <c r="AB15" s="41"/>
    </row>
    <row r="16" spans="1:28" ht="12" customHeight="1">
      <c r="A16" s="9"/>
      <c r="B16" s="9"/>
      <c r="C16" s="9"/>
      <c r="D16" s="12"/>
      <c r="E16" s="16">
        <f>IF(E15&lt;&gt;"",IF(E15&gt;E17,B15,B17),"")</f>
      </c>
      <c r="F16" s="13" t="s">
        <v>59</v>
      </c>
      <c r="G16" s="14">
        <f>IF(E16="","",VLOOKUP(E16,DORSAL!$B$9:$D$141,3,FALSE))</f>
      </c>
      <c r="H16" s="6"/>
      <c r="K16" s="266"/>
      <c r="L16" s="9"/>
      <c r="M16" s="12"/>
      <c r="N16" s="268"/>
      <c r="V16" s="54">
        <f>$B$13</f>
        <v>0</v>
      </c>
      <c r="W16" s="25">
        <f>$C$13</f>
      </c>
      <c r="X16" s="51">
        <f>$E$24</f>
      </c>
      <c r="Y16" s="29" t="str">
        <f>$F$24</f>
        <v>ALEXANDER BORISOV</v>
      </c>
      <c r="Z16" s="48">
        <f>$H$46</f>
      </c>
      <c r="AA16" s="32" t="str">
        <f>$I$46</f>
        <v>IGOR CARRERA</v>
      </c>
      <c r="AB16" s="41"/>
    </row>
    <row r="17" spans="1:28" ht="12" customHeight="1">
      <c r="A17" s="9">
        <f>1+A15</f>
        <v>8</v>
      </c>
      <c r="B17" s="13"/>
      <c r="C17" s="13">
        <f>IF(ISBLANK(B17),"",VLOOKUP(B17,DORSAL!$B$9:$D$141,2,FALSE))</f>
      </c>
      <c r="D17" s="14">
        <f>IF(ISBLANK(B17),"",VLOOKUP(B17,DORSAL!$B$9:$D$141,3,FALSE))</f>
      </c>
      <c r="E17" s="6"/>
      <c r="F17" s="8" t="s">
        <v>51</v>
      </c>
      <c r="H17" s="267"/>
      <c r="K17" s="266"/>
      <c r="L17" s="9"/>
      <c r="M17" s="12"/>
      <c r="N17" s="270"/>
      <c r="O17" s="8" t="s">
        <v>79</v>
      </c>
      <c r="V17" s="54">
        <f>$B$15</f>
        <v>0</v>
      </c>
      <c r="W17" s="25">
        <f>$C$15</f>
      </c>
      <c r="X17" s="51">
        <f>$E$28</f>
      </c>
      <c r="Y17" s="29" t="str">
        <f>$F$28</f>
        <v>BYE</v>
      </c>
      <c r="Z17" s="48">
        <f>$H$54</f>
      </c>
      <c r="AA17" s="32">
        <f>$I$54</f>
      </c>
      <c r="AB17" s="41"/>
    </row>
    <row r="18" spans="1:28" ht="12" customHeight="1">
      <c r="A18" s="9"/>
      <c r="H18" s="267"/>
      <c r="K18" s="266"/>
      <c r="L18" s="9"/>
      <c r="M18" s="12"/>
      <c r="N18" s="10">
        <f>IF(N10&lt;&gt;"",IF(N10&gt;N26,K10,K26),"")</f>
      </c>
      <c r="O18" s="10">
        <f>IF(N18="","",VLOOKUP(N18,DORSAL!$B$9:$D$141,2,FALSE))</f>
      </c>
      <c r="P18" s="11">
        <f>IF(N18="","",VLOOKUP(N18,DORSAL!$B$9:$D$141,3,FALSE))</f>
      </c>
      <c r="Q18" s="6"/>
      <c r="V18" s="54">
        <f>$B$17</f>
        <v>0</v>
      </c>
      <c r="W18" s="25">
        <f>$C$17</f>
      </c>
      <c r="X18" s="51">
        <f>$E$32</f>
      </c>
      <c r="Y18" s="29" t="str">
        <f>$F$32</f>
        <v>JESUS CABERRO</v>
      </c>
      <c r="Z18" s="49">
        <f>$H$62</f>
      </c>
      <c r="AA18" s="33" t="str">
        <f>$I$62</f>
        <v>RAQUEL AMADOR</v>
      </c>
      <c r="AB18" s="41"/>
    </row>
    <row r="19" spans="1:26" ht="12" customHeight="1">
      <c r="A19" s="9">
        <f>1+A17</f>
        <v>9</v>
      </c>
      <c r="B19" s="10"/>
      <c r="C19" s="10">
        <f>IF(ISBLANK(B19),"",VLOOKUP(B19,DORSAL!$B$9:$D$141,2,FALSE))</f>
      </c>
      <c r="D19" s="11">
        <f>IF(ISBLANK(B19),"",VLOOKUP(B19,DORSAL!$B$9:$D$141,3,FALSE))</f>
      </c>
      <c r="E19" s="6"/>
      <c r="F19" s="8" t="s">
        <v>70</v>
      </c>
      <c r="H19" s="267"/>
      <c r="K19" s="266"/>
      <c r="L19" s="9"/>
      <c r="M19" s="12"/>
      <c r="N19" s="268"/>
      <c r="O19" s="9"/>
      <c r="P19" s="12"/>
      <c r="Q19" s="268"/>
      <c r="V19" s="54">
        <f>$B$19</f>
        <v>0</v>
      </c>
      <c r="W19" s="25">
        <f>$C$19</f>
      </c>
      <c r="X19" s="51">
        <f>$E$36</f>
      </c>
      <c r="Y19" s="29" t="str">
        <f>$F$36</f>
        <v>GEKA</v>
      </c>
      <c r="Z19" s="41"/>
    </row>
    <row r="20" spans="1:26" ht="12" customHeight="1">
      <c r="A20" s="9"/>
      <c r="B20" s="9"/>
      <c r="C20" s="9"/>
      <c r="D20" s="12"/>
      <c r="E20" s="10">
        <f>IF(E19&lt;&gt;"",IF(E19&gt;E21,B19,B21),"")</f>
      </c>
      <c r="F20" s="10" t="s">
        <v>83</v>
      </c>
      <c r="G20" s="11">
        <f>IF(E20="","",VLOOKUP(E20,DORSAL!$B$9:$D$141,3,FALSE))</f>
      </c>
      <c r="H20" s="6"/>
      <c r="K20" s="266"/>
      <c r="L20" s="9"/>
      <c r="M20" s="12"/>
      <c r="N20" s="268"/>
      <c r="O20" s="9"/>
      <c r="P20" s="12"/>
      <c r="Q20" s="268"/>
      <c r="V20" s="54">
        <f>$B$21</f>
        <v>0</v>
      </c>
      <c r="W20" s="25">
        <f>$C$21</f>
      </c>
      <c r="X20" s="51">
        <f>$E$40</f>
      </c>
      <c r="Y20" s="29" t="str">
        <f>$F$40</f>
        <v>JOSEMI TOLOSA</v>
      </c>
      <c r="Z20" s="41"/>
    </row>
    <row r="21" spans="1:26" ht="12" customHeight="1">
      <c r="A21" s="9">
        <f>1+A19</f>
        <v>10</v>
      </c>
      <c r="B21" s="13"/>
      <c r="C21" s="13">
        <f>IF(ISBLANK(B21),"",VLOOKUP(B21,DORSAL!$B$9:$D$141,2,FALSE))</f>
      </c>
      <c r="D21" s="14">
        <f>IF(ISBLANK(B21),"",VLOOKUP(B21,DORSAL!$B$9:$D$141,3,FALSE))</f>
      </c>
      <c r="E21" s="5"/>
      <c r="F21" s="15"/>
      <c r="G21" s="12"/>
      <c r="I21" s="8" t="s">
        <v>70</v>
      </c>
      <c r="K21" s="266"/>
      <c r="L21" s="9"/>
      <c r="M21" s="12"/>
      <c r="N21" s="268"/>
      <c r="O21" s="9"/>
      <c r="P21" s="12"/>
      <c r="Q21" s="268"/>
      <c r="V21" s="54">
        <f>$B$23</f>
        <v>0</v>
      </c>
      <c r="W21" s="25">
        <f>$C$23</f>
      </c>
      <c r="X21" s="51">
        <f>$E$44</f>
      </c>
      <c r="Y21" s="29" t="str">
        <f>$F$44</f>
        <v>SPARBER</v>
      </c>
      <c r="Z21" s="41"/>
    </row>
    <row r="22" spans="1:26" ht="12" customHeight="1">
      <c r="A22" s="9"/>
      <c r="E22" s="9"/>
      <c r="F22" s="9"/>
      <c r="G22" s="12"/>
      <c r="H22" s="10">
        <f>IF(H20&lt;&gt;"",IF(H20&gt;H24,E20,E24),"")</f>
      </c>
      <c r="I22" s="10">
        <f>IF(H22="","",VLOOKUP(H22,DORSAL!$B$9:$D$141,2,FALSE))</f>
      </c>
      <c r="J22" s="11">
        <f>IF(H22="","",VLOOKUP(H22,DORSAL!$B$9:$D$141,3,FALSE))</f>
      </c>
      <c r="K22" s="5"/>
      <c r="L22" s="9"/>
      <c r="M22" s="12"/>
      <c r="N22" s="268"/>
      <c r="O22" s="9"/>
      <c r="P22" s="12"/>
      <c r="Q22" s="268"/>
      <c r="V22" s="54">
        <f>$B$25</f>
        <v>0</v>
      </c>
      <c r="W22" s="25">
        <f>$C$25</f>
      </c>
      <c r="X22" s="51">
        <f>$E$48</f>
      </c>
      <c r="Y22" s="29" t="str">
        <f>$F$48</f>
        <v>IGOR CARRERA</v>
      </c>
      <c r="Z22" s="41"/>
    </row>
    <row r="23" spans="1:26" ht="12" customHeight="1">
      <c r="A23" s="9">
        <f>1+A21</f>
        <v>11</v>
      </c>
      <c r="B23" s="10"/>
      <c r="C23" s="10">
        <f>IF(ISBLANK(B23),"",VLOOKUP(B23,DORSAL!$B$9:$D$141,2,FALSE))</f>
      </c>
      <c r="D23" s="11">
        <f>IF(ISBLANK(B23),"",VLOOKUP(B23,DORSAL!$B$9:$D$141,3,FALSE))</f>
      </c>
      <c r="E23" s="7"/>
      <c r="F23" s="9"/>
      <c r="G23" s="12"/>
      <c r="H23" s="9"/>
      <c r="I23" s="9"/>
      <c r="J23" s="12"/>
      <c r="K23" s="268"/>
      <c r="L23" s="9"/>
      <c r="M23" s="12"/>
      <c r="N23" s="268"/>
      <c r="O23" s="9"/>
      <c r="P23" s="12"/>
      <c r="Q23" s="268"/>
      <c r="V23" s="54">
        <f>$B$27</f>
        <v>0</v>
      </c>
      <c r="W23" s="25">
        <f>$C$27</f>
      </c>
      <c r="X23" s="51">
        <f>$E$52</f>
      </c>
      <c r="Y23" s="29" t="str">
        <f>$F$52</f>
        <v>BLENCIAGA</v>
      </c>
      <c r="Z23" s="41"/>
    </row>
    <row r="24" spans="1:26" ht="12" customHeight="1">
      <c r="A24" s="9"/>
      <c r="B24" s="9"/>
      <c r="C24" s="9"/>
      <c r="D24" s="12"/>
      <c r="E24" s="16">
        <f>IF(E23&lt;&gt;"",IF(E23&gt;E25,B23,B25),"")</f>
      </c>
      <c r="F24" s="13" t="s">
        <v>49</v>
      </c>
      <c r="G24" s="14">
        <f>IF(E24="","",VLOOKUP(E24,DORSAL!$B$9:$D$141,3,FALSE))</f>
      </c>
      <c r="H24" s="5"/>
      <c r="I24" s="9"/>
      <c r="J24" s="12"/>
      <c r="K24" s="268"/>
      <c r="L24" s="9"/>
      <c r="M24" s="12"/>
      <c r="N24" s="268"/>
      <c r="O24" s="9"/>
      <c r="P24" s="12"/>
      <c r="Q24" s="268"/>
      <c r="V24" s="54">
        <f>$B$29</f>
        <v>0</v>
      </c>
      <c r="W24" s="25">
        <f>$C$29</f>
      </c>
      <c r="X24" s="51">
        <f>$E$56</f>
      </c>
      <c r="Y24" s="29" t="str">
        <f>$F$56</f>
        <v>COSTI TECLA</v>
      </c>
      <c r="Z24" s="41"/>
    </row>
    <row r="25" spans="1:26" ht="12" customHeight="1">
      <c r="A25" s="9">
        <f>1+A23</f>
        <v>12</v>
      </c>
      <c r="B25" s="13"/>
      <c r="C25" s="13">
        <f>IF(ISBLANK(B25),"",VLOOKUP(B25,DORSAL!$B$9:$D$141,2,FALSE))</f>
      </c>
      <c r="D25" s="14">
        <f>IF(ISBLANK(B25),"",VLOOKUP(B25,DORSAL!$B$9:$D$141,3,FALSE))</f>
      </c>
      <c r="E25" s="6"/>
      <c r="F25" s="8" t="s">
        <v>76</v>
      </c>
      <c r="H25" s="266"/>
      <c r="I25" s="9"/>
      <c r="J25" s="12"/>
      <c r="K25" s="268"/>
      <c r="L25" s="9"/>
      <c r="M25" s="12"/>
      <c r="N25" s="268"/>
      <c r="O25" s="9"/>
      <c r="P25" s="12"/>
      <c r="Q25" s="268"/>
      <c r="V25" s="54">
        <f>$B$31</f>
        <v>0</v>
      </c>
      <c r="W25" s="25">
        <f>$C$31</f>
      </c>
      <c r="X25" s="51">
        <f>$E$60</f>
      </c>
      <c r="Y25" s="29">
        <f>$F$60</f>
      </c>
      <c r="Z25" s="41"/>
    </row>
    <row r="26" spans="1:26" ht="12" customHeight="1">
      <c r="A26" s="9"/>
      <c r="H26" s="266"/>
      <c r="I26" s="9"/>
      <c r="J26" s="12"/>
      <c r="K26" s="16">
        <f>IF(K22&lt;&gt;"",IF(K22&gt;K30,H22,H30),"")</f>
      </c>
      <c r="L26" s="13" t="s">
        <v>65</v>
      </c>
      <c r="M26" s="14">
        <f>IF(K26="","",VLOOKUP(K26,DORSAL!$B$9:$D$141,3,FALSE))</f>
      </c>
      <c r="N26" s="5"/>
      <c r="O26" s="9"/>
      <c r="P26" s="12"/>
      <c r="Q26" s="268"/>
      <c r="V26" s="54">
        <f>$B$33</f>
        <v>0</v>
      </c>
      <c r="W26" s="25">
        <f>$C$33</f>
      </c>
      <c r="X26" s="52">
        <f>$E$64</f>
      </c>
      <c r="Y26" s="30" t="str">
        <f>$F$64</f>
        <v>RAQUEL AMADOR</v>
      </c>
      <c r="Z26" s="41"/>
    </row>
    <row r="27" spans="1:24" ht="12" customHeight="1">
      <c r="A27" s="9">
        <f>1+A25</f>
        <v>13</v>
      </c>
      <c r="B27" s="10"/>
      <c r="C27" s="10">
        <f>IF(ISBLANK(B27),"",VLOOKUP(B27,DORSAL!$B$9:$D$141,2,FALSE))</f>
      </c>
      <c r="D27" s="11">
        <f>IF(ISBLANK(B27),"",VLOOKUP(B27,DORSAL!$B$9:$D$141,3,FALSE))</f>
      </c>
      <c r="E27" s="6"/>
      <c r="F27" s="8">
        <f>IF(E27&lt;&gt;"",E27&amp;"-"&amp;E29,"")</f>
      </c>
      <c r="H27" s="266"/>
      <c r="I27" s="9"/>
      <c r="J27" s="12"/>
      <c r="K27" s="269"/>
      <c r="L27" s="8">
        <f>IF(K30&lt;&gt;"",K30&amp;"-"&amp;K22,"")</f>
      </c>
      <c r="N27" s="266"/>
      <c r="O27" s="9"/>
      <c r="P27" s="12"/>
      <c r="Q27" s="268"/>
      <c r="V27" s="54">
        <f>$B$35</f>
        <v>0</v>
      </c>
      <c r="W27" s="25">
        <f>$C$35</f>
      </c>
      <c r="X27" s="41"/>
    </row>
    <row r="28" spans="1:24" ht="12" customHeight="1">
      <c r="A28" s="9"/>
      <c r="B28" s="9"/>
      <c r="C28" s="9"/>
      <c r="D28" s="12"/>
      <c r="E28" s="10">
        <f>IF(E27&lt;&gt;"",IF(E27&gt;E29,B27,B29),"")</f>
      </c>
      <c r="F28" s="10" t="s">
        <v>82</v>
      </c>
      <c r="G28" s="11">
        <f>IF(E28="","",VLOOKUP(E28,DORSAL!$B$9:$D$141,3,FALSE))</f>
      </c>
      <c r="H28" s="5"/>
      <c r="I28" s="9"/>
      <c r="J28" s="12"/>
      <c r="K28" s="268"/>
      <c r="N28" s="266"/>
      <c r="O28" s="9"/>
      <c r="P28" s="12"/>
      <c r="Q28" s="268"/>
      <c r="V28" s="54">
        <f>$B$37</f>
        <v>0</v>
      </c>
      <c r="W28" s="25">
        <f>$C$37</f>
      </c>
      <c r="X28" s="41"/>
    </row>
    <row r="29" spans="1:24" ht="12" customHeight="1">
      <c r="A29" s="9">
        <f>1+A27</f>
        <v>14</v>
      </c>
      <c r="B29" s="13"/>
      <c r="C29" s="13">
        <f>IF(ISBLANK(B29),"",VLOOKUP(B29,DORSAL!$B$9:$D$141,2,FALSE))</f>
      </c>
      <c r="D29" s="14">
        <f>IF(ISBLANK(B29),"",VLOOKUP(B29,DORSAL!$B$9:$D$141,3,FALSE))</f>
      </c>
      <c r="E29" s="5"/>
      <c r="F29" s="9"/>
      <c r="G29" s="12"/>
      <c r="H29" s="9"/>
      <c r="I29" s="9"/>
      <c r="J29" s="12"/>
      <c r="K29" s="268"/>
      <c r="N29" s="266"/>
      <c r="O29" s="9"/>
      <c r="P29" s="12"/>
      <c r="Q29" s="268"/>
      <c r="V29" s="54">
        <f>$B$39</f>
        <v>0</v>
      </c>
      <c r="W29" s="25">
        <f>$C$39</f>
      </c>
      <c r="X29" s="41"/>
    </row>
    <row r="30" spans="1:24" ht="12" customHeight="1">
      <c r="A30" s="9"/>
      <c r="E30" s="9"/>
      <c r="F30" s="9"/>
      <c r="G30" s="12"/>
      <c r="H30" s="16">
        <f>IF(H28&lt;&gt;"",IF(H28&gt;H32,E28,E32),"")</f>
      </c>
      <c r="I30" s="13" t="s">
        <v>65</v>
      </c>
      <c r="J30" s="14">
        <f>IF(H30="","",VLOOKUP(H30,DORSAL!$B$9:$D$141,3,FALSE))</f>
      </c>
      <c r="K30" s="6"/>
      <c r="N30" s="266"/>
      <c r="O30" s="9"/>
      <c r="P30" s="12"/>
      <c r="Q30" s="268"/>
      <c r="V30" s="54">
        <f>$B$41</f>
        <v>0</v>
      </c>
      <c r="W30" s="25">
        <f>$C$41</f>
      </c>
      <c r="X30" s="41"/>
    </row>
    <row r="31" spans="1:24" ht="12" customHeight="1">
      <c r="A31" s="9">
        <f>1+A29</f>
        <v>15</v>
      </c>
      <c r="B31" s="10"/>
      <c r="C31" s="10">
        <f>IF(ISBLANK(B31),"",VLOOKUP(B31,DORSAL!$B$9:$D$141,2,FALSE))</f>
      </c>
      <c r="D31" s="11">
        <f>IF(ISBLANK(B31),"",VLOOKUP(B31,DORSAL!$B$9:$D$141,3,FALSE))</f>
      </c>
      <c r="E31" s="5"/>
      <c r="F31" s="9"/>
      <c r="G31" s="12"/>
      <c r="I31" s="8">
        <f>IF(H32&lt;&gt;"",H32&amp;"-"&amp;H28,"")</f>
      </c>
      <c r="K31" s="267"/>
      <c r="N31" s="266"/>
      <c r="O31" s="9"/>
      <c r="P31" s="12"/>
      <c r="Q31" s="268"/>
      <c r="V31" s="54">
        <f>$B$43</f>
        <v>0</v>
      </c>
      <c r="W31" s="25">
        <f>$C$43</f>
      </c>
      <c r="X31" s="41"/>
    </row>
    <row r="32" spans="1:24" ht="12" customHeight="1">
      <c r="A32" s="9"/>
      <c r="B32" s="9"/>
      <c r="C32" s="9"/>
      <c r="D32" s="12"/>
      <c r="E32" s="16">
        <f>IF(E31&lt;&gt;"",IF(E31&gt;E33,B31,B33),"")</f>
      </c>
      <c r="F32" s="13" t="s">
        <v>81</v>
      </c>
      <c r="G32" s="14">
        <f>IF(E32="","",VLOOKUP(E32,DORSAL!$B$9:$D$141,3,FALSE))</f>
      </c>
      <c r="H32" s="6"/>
      <c r="K32" s="267"/>
      <c r="M32" s="274" t="s">
        <v>12</v>
      </c>
      <c r="N32" s="274"/>
      <c r="O32" s="274"/>
      <c r="P32" s="275"/>
      <c r="Q32" s="268"/>
      <c r="V32" s="54">
        <f>$B$45</f>
        <v>0</v>
      </c>
      <c r="W32" s="25">
        <f>$C$45</f>
      </c>
      <c r="X32" s="41"/>
    </row>
    <row r="33" spans="1:24" ht="12" customHeight="1" thickBot="1">
      <c r="A33" s="9">
        <f>1+A31</f>
        <v>16</v>
      </c>
      <c r="B33" s="13"/>
      <c r="C33" s="13">
        <f>IF(ISBLANK(B33),"",VLOOKUP(B33,DORSAL!$B$9:$D$141,2,FALSE))</f>
      </c>
      <c r="D33" s="14">
        <f>IF(ISBLANK(B33),"",VLOOKUP(B33,DORSAL!$B$9:$D$141,3,FALSE))</f>
      </c>
      <c r="E33" s="6"/>
      <c r="F33" s="8">
        <f>IF(E33&lt;&gt;"",E33&amp;"-"&amp;E31,"")</f>
      </c>
      <c r="H33" s="267"/>
      <c r="K33" s="267"/>
      <c r="M33" s="276"/>
      <c r="N33" s="276"/>
      <c r="O33" s="276"/>
      <c r="P33" s="277"/>
      <c r="Q33" s="268"/>
      <c r="V33" s="54">
        <f>$B$47</f>
        <v>0</v>
      </c>
      <c r="W33" s="25">
        <f>$C$47</f>
      </c>
      <c r="X33" s="41"/>
    </row>
    <row r="34" spans="1:24" ht="15" customHeight="1" thickBot="1" thickTop="1">
      <c r="A34" s="9"/>
      <c r="H34" s="267"/>
      <c r="K34" s="267"/>
      <c r="M34" s="272">
        <f>IF(Q18&lt;&gt;"",IF(Q18&gt;Q50,N18,N50),"")</f>
      </c>
      <c r="N34" s="273"/>
      <c r="O34" s="18" t="s">
        <v>78</v>
      </c>
      <c r="P34" s="18">
        <f>IF(M34="","",VLOOKUP(M34,DORSAL!$B$9:$D$141,3,FALSE))</f>
      </c>
      <c r="Q34" s="266"/>
      <c r="V34" s="54">
        <f>$B$49</f>
        <v>0</v>
      </c>
      <c r="W34" s="25">
        <f>$C$49</f>
      </c>
      <c r="X34" s="41"/>
    </row>
    <row r="35" spans="1:24" ht="12" customHeight="1" thickTop="1">
      <c r="A35" s="9">
        <f>1+A33</f>
        <v>17</v>
      </c>
      <c r="B35" s="10"/>
      <c r="C35" s="10">
        <f>IF(ISBLANK(B35),"",VLOOKUP(B35,DORSAL!$B$9:$D$141,2,FALSE))</f>
      </c>
      <c r="D35" s="11">
        <f>IF(ISBLANK(B35),"",VLOOKUP(B35,DORSAL!$B$9:$D$141,3,FALSE))</f>
      </c>
      <c r="E35" s="6"/>
      <c r="F35" s="8" t="s">
        <v>60</v>
      </c>
      <c r="H35" s="267"/>
      <c r="K35" s="267"/>
      <c r="N35" s="278"/>
      <c r="O35" s="8">
        <f>IF(Q18&lt;&gt;"",Q18&amp;"-"&amp;Q50,"")</f>
      </c>
      <c r="P35" s="12"/>
      <c r="Q35" s="268"/>
      <c r="V35" s="54">
        <f>$B$51</f>
        <v>0</v>
      </c>
      <c r="W35" s="25">
        <f>$C$51</f>
      </c>
      <c r="X35" s="41"/>
    </row>
    <row r="36" spans="1:24" ht="12" customHeight="1">
      <c r="A36" s="9"/>
      <c r="B36" s="9"/>
      <c r="C36" s="9"/>
      <c r="D36" s="12"/>
      <c r="E36" s="10">
        <f>IF(E35&lt;&gt;"",IF(E35&gt;E37,B35,B37),"")</f>
      </c>
      <c r="F36" s="10" t="s">
        <v>54</v>
      </c>
      <c r="G36" s="11">
        <f>IF(E36="","",VLOOKUP(E36,DORSAL!$B$9:$D$141,3,FALSE))</f>
      </c>
      <c r="H36" s="6"/>
      <c r="K36" s="267"/>
      <c r="N36" s="266"/>
      <c r="O36" s="9"/>
      <c r="P36" s="12"/>
      <c r="Q36" s="268"/>
      <c r="V36" s="54">
        <f>$B$53</f>
        <v>0</v>
      </c>
      <c r="W36" s="25">
        <f>$C$53</f>
      </c>
      <c r="X36" s="41"/>
    </row>
    <row r="37" spans="1:24" ht="12" customHeight="1">
      <c r="A37" s="9">
        <f>1+A35</f>
        <v>18</v>
      </c>
      <c r="B37" s="13"/>
      <c r="C37" s="13">
        <f>IF(ISBLANK(B37),"",VLOOKUP(B37,DORSAL!$B$9:$D$141,2,FALSE))</f>
      </c>
      <c r="D37" s="14">
        <f>IF(ISBLANK(B37),"",VLOOKUP(B37,DORSAL!$B$9:$D$141,3,FALSE))</f>
      </c>
      <c r="E37" s="5"/>
      <c r="F37" s="15"/>
      <c r="G37" s="12"/>
      <c r="I37" s="8" t="s">
        <v>60</v>
      </c>
      <c r="K37" s="267"/>
      <c r="N37" s="266"/>
      <c r="O37" s="9"/>
      <c r="P37" s="12"/>
      <c r="Q37" s="268"/>
      <c r="V37" s="54">
        <f>$B$55</f>
        <v>0</v>
      </c>
      <c r="W37" s="25">
        <f>$C$55</f>
      </c>
      <c r="X37" s="41"/>
    </row>
    <row r="38" spans="1:24" ht="12" customHeight="1">
      <c r="A38" s="9"/>
      <c r="E38" s="9"/>
      <c r="F38" s="9"/>
      <c r="G38" s="12"/>
      <c r="H38" s="10">
        <f>IF(H36&lt;&gt;"",IF(H36&gt;H40,E36,E40),"")</f>
      </c>
      <c r="I38" s="10">
        <f>IF(H38="","",VLOOKUP(H38,DORSAL!$B$9:$D$141,2,FALSE))</f>
      </c>
      <c r="J38" s="11">
        <f>IF(H38="","",VLOOKUP(H38,DORSAL!$B$9:$D$141,3,FALSE))</f>
      </c>
      <c r="K38" s="6"/>
      <c r="N38" s="266"/>
      <c r="O38" s="9"/>
      <c r="P38" s="12"/>
      <c r="Q38" s="268"/>
      <c r="V38" s="54">
        <f>$B$57</f>
        <v>0</v>
      </c>
      <c r="W38" s="25">
        <f>$C$57</f>
      </c>
      <c r="X38" s="41"/>
    </row>
    <row r="39" spans="1:24" ht="12" customHeight="1">
      <c r="A39" s="9">
        <f>1+A37</f>
        <v>19</v>
      </c>
      <c r="B39" s="10"/>
      <c r="C39" s="10">
        <f>IF(ISBLANK(B39),"",VLOOKUP(B39,DORSAL!$B$9:$D$141,2,FALSE))</f>
      </c>
      <c r="D39" s="11">
        <f>IF(ISBLANK(B39),"",VLOOKUP(B39,DORSAL!$B$9:$D$141,3,FALSE))</f>
      </c>
      <c r="E39" s="7"/>
      <c r="F39" s="9"/>
      <c r="G39" s="12"/>
      <c r="H39" s="9"/>
      <c r="I39" s="9"/>
      <c r="J39" s="12"/>
      <c r="K39" s="268"/>
      <c r="N39" s="266"/>
      <c r="O39" s="9"/>
      <c r="P39" s="12"/>
      <c r="Q39" s="268"/>
      <c r="V39" s="54">
        <f>$B$59</f>
        <v>0</v>
      </c>
      <c r="W39" s="25">
        <f>$C$59</f>
      </c>
      <c r="X39" s="41"/>
    </row>
    <row r="40" spans="1:24" ht="12" customHeight="1">
      <c r="A40" s="9"/>
      <c r="B40" s="9"/>
      <c r="C40" s="9"/>
      <c r="D40" s="12"/>
      <c r="E40" s="16">
        <f>IF(E39&lt;&gt;"",IF(E39&gt;E41,B39,B41),"")</f>
      </c>
      <c r="F40" s="13" t="s">
        <v>72</v>
      </c>
      <c r="G40" s="14">
        <f>IF(E40="","",VLOOKUP(E40,DORSAL!$B$9:$D$141,3,FALSE))</f>
      </c>
      <c r="H40" s="5"/>
      <c r="I40" s="5"/>
      <c r="J40" s="12"/>
      <c r="K40" s="268"/>
      <c r="N40" s="266"/>
      <c r="O40" s="9"/>
      <c r="P40" s="12"/>
      <c r="Q40" s="268"/>
      <c r="V40" s="54">
        <f>$B$61</f>
        <v>0</v>
      </c>
      <c r="W40" s="25">
        <f>$C$61</f>
      </c>
      <c r="X40" s="41"/>
    </row>
    <row r="41" spans="1:24" ht="12" customHeight="1">
      <c r="A41" s="9">
        <f>1+A39</f>
        <v>20</v>
      </c>
      <c r="B41" s="13"/>
      <c r="C41" s="13">
        <f>IF(ISBLANK(B41),"",VLOOKUP(B41,DORSAL!$B$9:$D$141,2,FALSE))</f>
      </c>
      <c r="D41" s="14">
        <f>IF(ISBLANK(B41),"",VLOOKUP(B41,DORSAL!$B$9:$D$141,3,FALSE))</f>
      </c>
      <c r="E41" s="6"/>
      <c r="F41" s="8" t="s">
        <v>68</v>
      </c>
      <c r="H41" s="266"/>
      <c r="I41" s="9"/>
      <c r="J41" s="12"/>
      <c r="K41" s="270"/>
      <c r="L41" s="8" t="s">
        <v>66</v>
      </c>
      <c r="N41" s="266"/>
      <c r="O41" s="9"/>
      <c r="P41" s="12"/>
      <c r="Q41" s="268"/>
      <c r="V41" s="54">
        <f>$B$63</f>
        <v>0</v>
      </c>
      <c r="W41" s="25">
        <f>$C$63</f>
      </c>
      <c r="X41" s="41"/>
    </row>
    <row r="42" spans="1:24" ht="12" customHeight="1">
      <c r="A42" s="9"/>
      <c r="H42" s="266"/>
      <c r="I42" s="9"/>
      <c r="J42" s="12"/>
      <c r="K42" s="10">
        <f>IF(K38&lt;&gt;"",IF(K38&gt;K46,H38,H46),"")</f>
      </c>
      <c r="L42" s="10">
        <f>IF(K42="","",VLOOKUP(K42,DORSAL!$B$9:$D$141,2,FALSE))</f>
      </c>
      <c r="M42" s="11">
        <f>IF(K42="","",VLOOKUP(K42,DORSAL!$B$9:$D$141,3,FALSE))</f>
      </c>
      <c r="N42" s="5"/>
      <c r="O42" s="9"/>
      <c r="P42" s="12"/>
      <c r="Q42" s="268"/>
      <c r="V42" s="55">
        <f>$B$65</f>
        <v>0</v>
      </c>
      <c r="W42" s="26">
        <f>$C$65</f>
      </c>
      <c r="X42" s="41"/>
    </row>
    <row r="43" spans="1:17" ht="12" customHeight="1">
      <c r="A43" s="9">
        <f>1+A41</f>
        <v>21</v>
      </c>
      <c r="B43" s="10"/>
      <c r="C43" s="10">
        <f>IF(ISBLANK(B43),"",VLOOKUP(B43,DORSAL!$B$9:$D$141,2,FALSE))</f>
      </c>
      <c r="D43" s="11">
        <f>IF(ISBLANK(B43),"",VLOOKUP(B43,DORSAL!$B$9:$D$141,3,FALSE))</f>
      </c>
      <c r="E43" s="6"/>
      <c r="F43" s="8" t="s">
        <v>50</v>
      </c>
      <c r="H43" s="266"/>
      <c r="I43" s="9"/>
      <c r="J43" s="12"/>
      <c r="K43" s="268"/>
      <c r="L43" s="9"/>
      <c r="M43" s="12"/>
      <c r="N43" s="268"/>
      <c r="O43" s="9"/>
      <c r="P43" s="12"/>
      <c r="Q43" s="268"/>
    </row>
    <row r="44" spans="1:17" ht="12" customHeight="1">
      <c r="A44" s="9"/>
      <c r="B44" s="9"/>
      <c r="C44" s="9"/>
      <c r="D44" s="12"/>
      <c r="E44" s="10">
        <f>IF(E43&lt;&gt;"",IF(E43&gt;E45,B43,B45),"")</f>
      </c>
      <c r="F44" s="10" t="s">
        <v>56</v>
      </c>
      <c r="G44" s="11">
        <f>IF(E44="","",VLOOKUP(E44,DORSAL!$B$9:$D$141,3,FALSE))</f>
      </c>
      <c r="H44" s="5"/>
      <c r="I44" s="9"/>
      <c r="J44" s="12"/>
      <c r="K44" s="268"/>
      <c r="L44" s="9"/>
      <c r="M44" s="12"/>
      <c r="N44" s="268"/>
      <c r="O44" s="9"/>
      <c r="P44" s="12"/>
      <c r="Q44" s="268"/>
    </row>
    <row r="45" spans="1:17" ht="12" customHeight="1">
      <c r="A45" s="9">
        <f>1+A43</f>
        <v>22</v>
      </c>
      <c r="B45" s="13"/>
      <c r="C45" s="13">
        <f>IF(ISBLANK(B45),"",VLOOKUP(B45,DORSAL!$B$9:$D$141,2,FALSE))</f>
      </c>
      <c r="D45" s="14">
        <f>IF(ISBLANK(B45),"",VLOOKUP(B45,DORSAL!$B$9:$D$141,3,FALSE))</f>
      </c>
      <c r="E45" s="5"/>
      <c r="F45" s="9"/>
      <c r="G45" s="12"/>
      <c r="H45" s="9"/>
      <c r="I45" s="9"/>
      <c r="J45" s="12"/>
      <c r="K45" s="268"/>
      <c r="L45" s="9"/>
      <c r="M45" s="12"/>
      <c r="N45" s="268"/>
      <c r="O45" s="9"/>
      <c r="P45" s="12"/>
      <c r="Q45" s="268"/>
    </row>
    <row r="46" spans="1:17" ht="12" customHeight="1">
      <c r="A46" s="9"/>
      <c r="E46" s="9"/>
      <c r="F46" s="9"/>
      <c r="G46" s="12"/>
      <c r="H46" s="16">
        <f>IF(H44&lt;&gt;"",IF(H44&gt;H48,E44,E48),"")</f>
      </c>
      <c r="I46" s="13" t="s">
        <v>66</v>
      </c>
      <c r="J46" s="14">
        <f>IF(H46="","",VLOOKUP(H46,DORSAL!$B$9:$D$141,3,FALSE))</f>
      </c>
      <c r="K46" s="5"/>
      <c r="L46" s="9"/>
      <c r="M46" s="12"/>
      <c r="N46" s="268"/>
      <c r="O46" s="9"/>
      <c r="P46" s="12"/>
      <c r="Q46" s="268"/>
    </row>
    <row r="47" spans="1:17" ht="12" customHeight="1">
      <c r="A47" s="9">
        <f>1+A45</f>
        <v>23</v>
      </c>
      <c r="B47" s="10"/>
      <c r="C47" s="10">
        <f>IF(ISBLANK(B47),"",VLOOKUP(B47,DORSAL!$B$9:$D$141,2,FALSE))</f>
      </c>
      <c r="D47" s="11">
        <f>IF(ISBLANK(B47),"",VLOOKUP(B47,DORSAL!$B$9:$D$141,3,FALSE))</f>
      </c>
      <c r="E47" s="5"/>
      <c r="F47" s="9"/>
      <c r="G47" s="12"/>
      <c r="I47" s="8">
        <f>IF(H48&lt;&gt;"",H48&amp;"-"&amp;H44,"")</f>
      </c>
      <c r="K47" s="266"/>
      <c r="L47" s="9"/>
      <c r="M47" s="12"/>
      <c r="N47" s="268"/>
      <c r="O47" s="9"/>
      <c r="P47" s="12"/>
      <c r="Q47" s="268"/>
    </row>
    <row r="48" spans="1:17" ht="12" customHeight="1">
      <c r="A48" s="9"/>
      <c r="B48" s="9"/>
      <c r="C48" s="9"/>
      <c r="D48" s="12"/>
      <c r="E48" s="16">
        <f>IF(E47&lt;&gt;"",IF(E47&gt;E49,B47,B49),"")</f>
      </c>
      <c r="F48" s="13" t="s">
        <v>66</v>
      </c>
      <c r="G48" s="14">
        <f>IF(E48="","",VLOOKUP(E48,DORSAL!$B$9:$D$141,3,FALSE))</f>
      </c>
      <c r="H48" s="6"/>
      <c r="K48" s="266"/>
      <c r="L48" s="9"/>
      <c r="M48" s="12"/>
      <c r="N48" s="268"/>
      <c r="O48" s="9"/>
      <c r="P48" s="12"/>
      <c r="Q48" s="268"/>
    </row>
    <row r="49" spans="1:17" ht="12" customHeight="1">
      <c r="A49" s="9">
        <f>1+A47</f>
        <v>24</v>
      </c>
      <c r="B49" s="13"/>
      <c r="C49" s="13">
        <f>IF(ISBLANK(B49),"",VLOOKUP(B49,DORSAL!$B$9:$D$141,2,FALSE))</f>
      </c>
      <c r="D49" s="14">
        <f>IF(ISBLANK(B49),"",VLOOKUP(B49,DORSAL!$B$9:$D$141,3,FALSE))</f>
      </c>
      <c r="E49" s="6"/>
      <c r="F49" s="8" t="s">
        <v>54</v>
      </c>
      <c r="H49" s="267"/>
      <c r="K49" s="266"/>
      <c r="L49" s="9"/>
      <c r="M49" s="12"/>
      <c r="N49" s="268"/>
      <c r="O49" s="9"/>
      <c r="P49" s="12"/>
      <c r="Q49" s="268"/>
    </row>
    <row r="50" spans="1:17" ht="12" customHeight="1">
      <c r="A50" s="9"/>
      <c r="H50" s="267"/>
      <c r="K50" s="266"/>
      <c r="L50" s="9"/>
      <c r="M50" s="12"/>
      <c r="N50" s="16">
        <f>IF(N42&lt;&gt;"",IF(N42&gt;N58,K42,K58),"")</f>
      </c>
      <c r="O50" s="13" t="s">
        <v>66</v>
      </c>
      <c r="P50" s="14">
        <f>IF(N50="","",VLOOKUP(N50,DORSAL!$B$9:$D$141,3,FALSE))</f>
      </c>
      <c r="Q50" s="6"/>
    </row>
    <row r="51" spans="1:15" ht="12" customHeight="1">
      <c r="A51" s="9">
        <f>1+A49</f>
        <v>25</v>
      </c>
      <c r="B51" s="10"/>
      <c r="C51" s="10">
        <f>IF(ISBLANK(B51),"",VLOOKUP(B51,DORSAL!$B$9:$D$141,2,FALSE))</f>
      </c>
      <c r="D51" s="11">
        <f>IF(ISBLANK(B51),"",VLOOKUP(B51,DORSAL!$B$9:$D$141,3,FALSE))</f>
      </c>
      <c r="E51" s="6"/>
      <c r="F51" s="8" t="s">
        <v>84</v>
      </c>
      <c r="H51" s="267"/>
      <c r="K51" s="266"/>
      <c r="L51" s="9"/>
      <c r="M51" s="12"/>
      <c r="N51" s="269"/>
      <c r="O51" s="8">
        <f>IF(N58&lt;&gt;"",N58&amp;"-"&amp;N42,"")</f>
      </c>
    </row>
    <row r="52" spans="1:14" ht="12" customHeight="1">
      <c r="A52" s="9"/>
      <c r="B52" s="9"/>
      <c r="C52" s="9"/>
      <c r="D52" s="12"/>
      <c r="E52" s="10">
        <f>IF(E51&lt;&gt;"",IF(E51&gt;E53,B51,B53),"")</f>
      </c>
      <c r="F52" s="10" t="s">
        <v>85</v>
      </c>
      <c r="G52" s="11">
        <f>IF(E52="","",VLOOKUP(E52,DORSAL!$B$9:$D$141,3,FALSE))</f>
      </c>
      <c r="H52" s="6"/>
      <c r="K52" s="266"/>
      <c r="L52" s="9"/>
      <c r="M52" s="12"/>
      <c r="N52" s="268"/>
    </row>
    <row r="53" spans="1:14" ht="12" customHeight="1">
      <c r="A53" s="9">
        <f>1+A51</f>
        <v>26</v>
      </c>
      <c r="B53" s="13"/>
      <c r="C53" s="13">
        <f>IF(ISBLANK(B53),"",VLOOKUP(B53,DORSAL!$B$9:$D$141,2,FALSE))</f>
      </c>
      <c r="D53" s="14">
        <f>IF(ISBLANK(B53),"",VLOOKUP(B53,DORSAL!$B$9:$D$141,3,FALSE))</f>
      </c>
      <c r="E53" s="5"/>
      <c r="F53" s="15"/>
      <c r="G53" s="12"/>
      <c r="I53" s="8" t="s">
        <v>64</v>
      </c>
      <c r="K53" s="266"/>
      <c r="L53" s="9"/>
      <c r="M53" s="12"/>
      <c r="N53" s="268"/>
    </row>
    <row r="54" spans="1:14" ht="12" customHeight="1">
      <c r="A54" s="9"/>
      <c r="E54" s="9"/>
      <c r="F54" s="9"/>
      <c r="G54" s="12"/>
      <c r="H54" s="10">
        <f>IF(H52&lt;&gt;"",IF(H52&gt;H56,E52,E56),"")</f>
      </c>
      <c r="I54" s="10">
        <f>IF(H54="","",VLOOKUP(H54,DORSAL!$B$9:$D$141,2,FALSE))</f>
      </c>
      <c r="J54" s="11">
        <f>IF(H54="","",VLOOKUP(H54,DORSAL!$B$9:$D$141,3,FALSE))</f>
      </c>
      <c r="K54" s="5"/>
      <c r="L54" s="9"/>
      <c r="M54" s="12"/>
      <c r="N54" s="268"/>
    </row>
    <row r="55" spans="1:14" ht="12" customHeight="1">
      <c r="A55" s="9">
        <f>1+A53</f>
        <v>27</v>
      </c>
      <c r="B55" s="10"/>
      <c r="C55" s="10">
        <f>IF(ISBLANK(B55),"",VLOOKUP(B55,DORSAL!$B$9:$D$141,2,FALSE))</f>
      </c>
      <c r="D55" s="11">
        <f>IF(ISBLANK(B55),"",VLOOKUP(B55,DORSAL!$B$9:$D$141,3,FALSE))</f>
      </c>
      <c r="E55" s="7"/>
      <c r="F55" s="9"/>
      <c r="G55" s="12"/>
      <c r="H55" s="9"/>
      <c r="I55" s="9"/>
      <c r="J55" s="12"/>
      <c r="K55" s="268"/>
      <c r="L55" s="9"/>
      <c r="M55" s="12"/>
      <c r="N55" s="268"/>
    </row>
    <row r="56" spans="1:14" ht="12" customHeight="1">
      <c r="A56" s="9"/>
      <c r="B56" s="9"/>
      <c r="C56" s="9"/>
      <c r="D56" s="12"/>
      <c r="E56" s="16">
        <f>IF(E55&lt;&gt;"",IF(E55&gt;E57,B55,B57),"")</f>
      </c>
      <c r="F56" s="13" t="s">
        <v>64</v>
      </c>
      <c r="G56" s="14">
        <f>IF(E56="","",VLOOKUP(E56,DORSAL!$B$9:$D$141,3,FALSE))</f>
      </c>
      <c r="H56" s="5"/>
      <c r="I56" s="9"/>
      <c r="J56" s="12"/>
      <c r="K56" s="268"/>
      <c r="L56" s="9"/>
      <c r="M56" s="12"/>
      <c r="N56" s="268"/>
    </row>
    <row r="57" spans="1:14" ht="12" customHeight="1">
      <c r="A57" s="9">
        <f>1+A55</f>
        <v>28</v>
      </c>
      <c r="B57" s="13"/>
      <c r="C57" s="13">
        <f>IF(ISBLANK(B57),"",VLOOKUP(B57,DORSAL!$B$9:$D$141,2,FALSE))</f>
      </c>
      <c r="D57" s="14">
        <f>IF(ISBLANK(B57),"",VLOOKUP(B57,DORSAL!$B$9:$D$141,3,FALSE))</f>
      </c>
      <c r="E57" s="6"/>
      <c r="F57" s="8" t="s">
        <v>83</v>
      </c>
      <c r="H57" s="266"/>
      <c r="I57" s="9"/>
      <c r="J57" s="12"/>
      <c r="K57" s="268"/>
      <c r="L57" s="9"/>
      <c r="M57" s="12"/>
      <c r="N57" s="268"/>
    </row>
    <row r="58" spans="1:14" ht="12" customHeight="1">
      <c r="A58" s="9"/>
      <c r="H58" s="266"/>
      <c r="I58" s="9"/>
      <c r="J58" s="12"/>
      <c r="K58" s="16">
        <f>IF(K54&lt;&gt;"",IF(K54&gt;K62,H54,H62),"")</f>
      </c>
      <c r="L58" s="13" t="s">
        <v>61</v>
      </c>
      <c r="M58" s="14">
        <f>IF(K58="","",VLOOKUP(K58,DORSAL!$B$9:$D$141,3,FALSE))</f>
      </c>
      <c r="N58" s="6"/>
    </row>
    <row r="59" spans="1:12" ht="12" customHeight="1">
      <c r="A59" s="9">
        <f>1+A57</f>
        <v>29</v>
      </c>
      <c r="B59" s="10"/>
      <c r="C59" s="10">
        <f>IF(ISBLANK(B59),"",VLOOKUP(B59,DORSAL!$B$9:$D$141,2,FALSE))</f>
      </c>
      <c r="D59" s="11">
        <f>IF(ISBLANK(B59),"",VLOOKUP(B59,DORSAL!$B$9:$D$141,3,FALSE))</f>
      </c>
      <c r="E59" s="6"/>
      <c r="F59" s="8" t="s">
        <v>82</v>
      </c>
      <c r="H59" s="266"/>
      <c r="I59" s="9"/>
      <c r="J59" s="12"/>
      <c r="K59" s="269"/>
      <c r="L59" s="8">
        <f>IF(K62&lt;&gt;"",K62&amp;"-"&amp;K54,"")</f>
      </c>
    </row>
    <row r="60" spans="1:11" ht="12" customHeight="1">
      <c r="A60" s="9"/>
      <c r="B60" s="9"/>
      <c r="C60" s="9"/>
      <c r="D60" s="12"/>
      <c r="E60" s="10">
        <f>IF(E59&lt;&gt;"",IF(E59&gt;E61,B59,B61),"")</f>
      </c>
      <c r="F60" s="10">
        <f>IF(E60="","",VLOOKUP(E60,DORSAL!$B$9:$D$141,2,FALSE))</f>
      </c>
      <c r="G60" s="11">
        <f>IF(E60="","",VLOOKUP(E60,DORSAL!$B$9:$D$141,3,FALSE))</f>
      </c>
      <c r="H60" s="5"/>
      <c r="I60" s="9"/>
      <c r="J60" s="12"/>
      <c r="K60" s="268"/>
    </row>
    <row r="61" spans="1:11" ht="12" customHeight="1">
      <c r="A61" s="9">
        <f>1+A59</f>
        <v>30</v>
      </c>
      <c r="B61" s="13"/>
      <c r="C61" s="13">
        <f>IF(ISBLANK(B61),"",VLOOKUP(B61,DORSAL!$B$9:$D$141,2,FALSE))</f>
      </c>
      <c r="D61" s="14">
        <f>IF(ISBLANK(B61),"",VLOOKUP(B61,DORSAL!$B$9:$D$141,3,FALSE))</f>
      </c>
      <c r="E61" s="5"/>
      <c r="F61" s="9"/>
      <c r="G61" s="12"/>
      <c r="H61" s="9"/>
      <c r="I61" s="9"/>
      <c r="J61" s="12"/>
      <c r="K61" s="268"/>
    </row>
    <row r="62" spans="1:11" ht="12" customHeight="1">
      <c r="A62" s="9"/>
      <c r="E62" s="9"/>
      <c r="F62" s="9"/>
      <c r="G62" s="12"/>
      <c r="H62" s="16">
        <f>IF(H60&lt;&gt;"",IF(H60&gt;H64,E60,E64),"")</f>
      </c>
      <c r="I62" s="13" t="s">
        <v>61</v>
      </c>
      <c r="J62" s="14">
        <f>IF(H62="","",VLOOKUP(H62,DORSAL!$B$9:$D$141,3,FALSE))</f>
      </c>
      <c r="K62" s="6"/>
    </row>
    <row r="63" spans="1:12" ht="12" customHeight="1">
      <c r="A63" s="9">
        <f>1+A61</f>
        <v>31</v>
      </c>
      <c r="B63" s="10"/>
      <c r="C63" s="10">
        <f>IF(ISBLANK(B63),"",VLOOKUP(B63,DORSAL!$B$9:$D$141,2,FALSE))</f>
      </c>
      <c r="D63" s="11">
        <f>IF(ISBLANK(B63),"",VLOOKUP(B63,DORSAL!$B$9:$D$141,3,FALSE))</f>
      </c>
      <c r="E63" s="5"/>
      <c r="F63" s="9"/>
      <c r="G63" s="12"/>
      <c r="I63" s="8">
        <f>IF(H64&lt;&gt;"",H64&amp;"-"&amp;H60,"")</f>
      </c>
      <c r="L63" s="8" t="s">
        <v>59</v>
      </c>
    </row>
    <row r="64" spans="1:17" ht="12" customHeight="1">
      <c r="A64" s="9"/>
      <c r="B64" s="9"/>
      <c r="C64" s="9"/>
      <c r="D64" s="12"/>
      <c r="E64" s="16">
        <f>IF(E63&lt;&gt;"",IF(E63&gt;E65,B63,B65),"")</f>
      </c>
      <c r="F64" s="13" t="s">
        <v>61</v>
      </c>
      <c r="G64" s="14">
        <f>IF(E64="","",VLOOKUP(E64,DORSAL!$B$9:$D$141,3,FALSE))</f>
      </c>
      <c r="H64" s="6"/>
      <c r="K64" s="10"/>
      <c r="L64" s="10">
        <f>IF(ISBLANK(K64),"",VLOOKUP(K64,DORSAL!$B$9:$D$141,2,FALSE))</f>
      </c>
      <c r="M64" s="11">
        <f>IF(ISBLANK(K64),"",VLOOKUP(K64,DORSAL!$B$9:$D$141,3,FALSE))</f>
      </c>
      <c r="N64" s="5"/>
      <c r="O64" s="67" t="s">
        <v>42</v>
      </c>
      <c r="P64" s="9"/>
      <c r="Q64" s="9"/>
    </row>
    <row r="65" spans="1:17" ht="12" customHeight="1">
      <c r="A65" s="9">
        <f>1+A63</f>
        <v>32</v>
      </c>
      <c r="B65" s="13"/>
      <c r="C65" s="13">
        <f>IF(ISBLANK(B65),"",VLOOKUP(B65,DORSAL!$B$9:$D$141,2,FALSE))</f>
      </c>
      <c r="D65" s="14">
        <f>IF(ISBLANK(B65),"",VLOOKUP(B65,DORSAL!$B$9:$D$141,3,FALSE))</f>
      </c>
      <c r="E65" s="6"/>
      <c r="F65" s="8" t="s">
        <v>62</v>
      </c>
      <c r="K65" s="9"/>
      <c r="L65" s="9"/>
      <c r="M65" s="12"/>
      <c r="N65" s="16">
        <f>IF(N64&lt;&gt;"",IF(N64&gt;N66,K64,K66),"")</f>
      </c>
      <c r="O65" s="13" t="s">
        <v>59</v>
      </c>
      <c r="P65" s="13">
        <f>IF(N65="","",VLOOKUP(N65,DORSAL!$B$9:$D$141,3,FALSE))</f>
      </c>
      <c r="Q65" s="9"/>
    </row>
    <row r="66" spans="1:15" ht="12" customHeight="1">
      <c r="A66" s="9"/>
      <c r="K66" s="13"/>
      <c r="L66" s="13" t="s">
        <v>61</v>
      </c>
      <c r="M66" s="14">
        <f>IF(ISBLANK(K66),"",VLOOKUP(K66,DORSAL!$B$9:$D$141,3,FALSE))</f>
      </c>
      <c r="N66" s="6"/>
      <c r="O66" s="8">
        <f>IF(N66&lt;&gt;"",N66&amp;"-"&amp;N64,"")</f>
      </c>
    </row>
    <row r="67" ht="12" customHeight="1">
      <c r="A67" s="9"/>
    </row>
    <row r="68" ht="12" customHeight="1">
      <c r="A68" s="9"/>
    </row>
    <row r="69" ht="12" customHeight="1">
      <c r="A69" s="9"/>
    </row>
    <row r="70" ht="12" customHeight="1">
      <c r="A70" s="9"/>
    </row>
    <row r="71" ht="12" customHeight="1">
      <c r="A71" s="9"/>
    </row>
    <row r="72" ht="12" customHeight="1">
      <c r="A72" s="9"/>
    </row>
    <row r="73" ht="12" customHeight="1">
      <c r="A73" s="9"/>
    </row>
    <row r="74" ht="12" customHeight="1">
      <c r="A74" s="9"/>
    </row>
    <row r="75" ht="12" customHeight="1">
      <c r="A75" s="9"/>
    </row>
    <row r="76" ht="12" customHeight="1">
      <c r="A76" s="9"/>
    </row>
    <row r="77" ht="12" customHeight="1">
      <c r="A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</sheetData>
  <sheetProtection/>
  <mergeCells count="28">
    <mergeCell ref="N11:N17"/>
    <mergeCell ref="N43:N49"/>
    <mergeCell ref="N51:N57"/>
    <mergeCell ref="Q19:Q49"/>
    <mergeCell ref="M34:N34"/>
    <mergeCell ref="M32:P33"/>
    <mergeCell ref="N19:N25"/>
    <mergeCell ref="N27:N31"/>
    <mergeCell ref="N35:N41"/>
    <mergeCell ref="C1:Q1"/>
    <mergeCell ref="K55:K57"/>
    <mergeCell ref="K59:K61"/>
    <mergeCell ref="H9:H11"/>
    <mergeCell ref="H17:H19"/>
    <mergeCell ref="H25:H27"/>
    <mergeCell ref="H33:H35"/>
    <mergeCell ref="K7:K9"/>
    <mergeCell ref="K11:K13"/>
    <mergeCell ref="K15:K21"/>
    <mergeCell ref="H41:H43"/>
    <mergeCell ref="H49:H51"/>
    <mergeCell ref="H57:H59"/>
    <mergeCell ref="K47:K53"/>
    <mergeCell ref="K23:K25"/>
    <mergeCell ref="K27:K29"/>
    <mergeCell ref="K31:K37"/>
    <mergeCell ref="K39:K41"/>
    <mergeCell ref="K43:K45"/>
  </mergeCells>
  <printOptions verticalCentered="1"/>
  <pageMargins left="0" right="0" top="0" bottom="0" header="0" footer="0"/>
  <pageSetup horizontalDpi="300" verticalDpi="300" orientation="portrait" paperSize="9" scale="95" r:id="rId1"/>
  <colBreaks count="1" manualBreakCount="1">
    <brk id="16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el mismo</Manager>
  <Company>RFETM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y el Tenis de Mesa</dc:title>
  <dc:subject>Utilidades para facilitar tareas</dc:subject>
  <dc:creator>Txema</dc:creator>
  <cp:keywords/>
  <dc:description/>
  <cp:lastModifiedBy>Joseba</cp:lastModifiedBy>
  <cp:lastPrinted>2012-02-09T13:29:01Z</cp:lastPrinted>
  <dcterms:created xsi:type="dcterms:W3CDTF">2003-04-24T10:33:12Z</dcterms:created>
  <dcterms:modified xsi:type="dcterms:W3CDTF">2018-02-23T13:19:21Z</dcterms:modified>
  <cp:category/>
  <cp:version/>
  <cp:contentType/>
  <cp:contentStatus/>
</cp:coreProperties>
</file>